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jeholdingsdrive-my.sharepoint.com/personal/greg_wood_zenogroup_com/Documents/Desktop/Mexichem/Mexichem Quarterly Earnings/3Q18/Tables and Graphs/"/>
    </mc:Choice>
  </mc:AlternateContent>
  <xr:revisionPtr revIDLastSave="0" documentId="8_{B12ABB7A-F40D-4494-860B-619CE03E41F3}" xr6:coauthVersionLast="37" xr6:coauthVersionMax="37" xr10:uidLastSave="{00000000-0000-0000-0000-000000000000}"/>
  <bookViews>
    <workbookView xWindow="0" yWindow="0" windowWidth="27810" windowHeight="7725" xr2:uid="{8720ADD5-B51C-4CAE-B393-BFF3DB44AD99}"/>
  </bookViews>
  <sheets>
    <sheet name="Graphs" sheetId="1" r:id="rId1"/>
  </sheets>
  <definedNames>
    <definedName name="EV__LASTREFTIME__" hidden="1">42430.5407060185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7" i="1" l="1"/>
  <c r="N227" i="1" s="1"/>
  <c r="Z227" i="1" s="1"/>
  <c r="AJ222" i="1"/>
  <c r="X222" i="1"/>
  <c r="L222" i="1"/>
  <c r="Z222" i="1"/>
  <c r="N222" i="1"/>
  <c r="B223" i="1"/>
  <c r="N223" i="1" s="1"/>
  <c r="Z223" i="1" s="1"/>
  <c r="B224" i="1"/>
  <c r="N224" i="1" s="1"/>
  <c r="Z224" i="1" s="1"/>
  <c r="B225" i="1"/>
  <c r="N225" i="1" s="1"/>
  <c r="Z225" i="1" s="1"/>
  <c r="B226" i="1"/>
  <c r="N226" i="1" s="1"/>
  <c r="Z226" i="1" s="1"/>
  <c r="B228" i="1"/>
  <c r="N228" i="1" s="1"/>
  <c r="Z228" i="1" s="1"/>
  <c r="B229" i="1"/>
  <c r="N229" i="1" s="1"/>
  <c r="Z229" i="1" s="1"/>
  <c r="B230" i="1"/>
  <c r="N230" i="1" s="1"/>
  <c r="Z230" i="1" s="1"/>
  <c r="B231" i="1"/>
  <c r="N231" i="1" s="1"/>
  <c r="Z231" i="1" s="1"/>
  <c r="B232" i="1"/>
  <c r="N232" i="1" s="1"/>
  <c r="Z232" i="1" s="1"/>
  <c r="B233" i="1"/>
  <c r="N233" i="1" s="1"/>
  <c r="Z233" i="1" s="1"/>
  <c r="B234" i="1"/>
  <c r="N234" i="1" s="1"/>
  <c r="Z234" i="1" s="1"/>
  <c r="B235" i="1"/>
  <c r="N235" i="1" s="1"/>
  <c r="Z235" i="1" s="1"/>
  <c r="B222" i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K242" i="1"/>
  <c r="L241" i="1"/>
  <c r="J242" i="1"/>
  <c r="K241" i="1"/>
  <c r="J241" i="1"/>
  <c r="I241" i="1"/>
  <c r="H241" i="1"/>
  <c r="G241" i="1"/>
  <c r="F241" i="1"/>
  <c r="E241" i="1"/>
  <c r="D241" i="1"/>
  <c r="C241" i="1"/>
  <c r="J240" i="1"/>
  <c r="I240" i="1"/>
  <c r="H240" i="1"/>
  <c r="G240" i="1"/>
  <c r="F240" i="1"/>
  <c r="E240" i="1"/>
  <c r="D240" i="1"/>
  <c r="C240" i="1"/>
  <c r="H242" i="1"/>
  <c r="T222" i="1" s="1"/>
  <c r="G242" i="1"/>
  <c r="G222" i="1" s="1"/>
  <c r="F242" i="1"/>
  <c r="E242" i="1"/>
  <c r="G239" i="1"/>
  <c r="F239" i="1"/>
  <c r="E239" i="1"/>
  <c r="D239" i="1"/>
  <c r="C239" i="1"/>
  <c r="J238" i="1"/>
  <c r="I238" i="1"/>
  <c r="H238" i="1"/>
  <c r="G238" i="1"/>
  <c r="F238" i="1"/>
  <c r="E238" i="1"/>
  <c r="D238" i="1"/>
  <c r="C238" i="1"/>
  <c r="T233" i="1" l="1"/>
  <c r="T232" i="1"/>
  <c r="T228" i="1"/>
  <c r="T235" i="1"/>
  <c r="T231" i="1"/>
  <c r="T227" i="1"/>
  <c r="T225" i="1"/>
  <c r="T230" i="1"/>
  <c r="T224" i="1"/>
  <c r="T234" i="1"/>
  <c r="T229" i="1"/>
  <c r="T223" i="1"/>
  <c r="T226" i="1"/>
  <c r="G233" i="1"/>
  <c r="G232" i="1"/>
  <c r="G228" i="1"/>
  <c r="G235" i="1"/>
  <c r="G231" i="1"/>
  <c r="G227" i="1"/>
  <c r="G229" i="1"/>
  <c r="G225" i="1"/>
  <c r="G234" i="1"/>
  <c r="G224" i="1"/>
  <c r="G223" i="1"/>
  <c r="G230" i="1"/>
  <c r="G226" i="1"/>
  <c r="E222" i="1"/>
  <c r="Q222" i="1"/>
  <c r="I242" i="1"/>
  <c r="K240" i="1"/>
  <c r="W222" i="1"/>
  <c r="AI222" i="1"/>
  <c r="AC222" i="1"/>
  <c r="F222" i="1"/>
  <c r="R222" i="1"/>
  <c r="AD222" i="1"/>
  <c r="AJ225" i="1"/>
  <c r="L225" i="1"/>
  <c r="AJ227" i="1"/>
  <c r="C242" i="1"/>
  <c r="K238" i="1"/>
  <c r="X226" i="1"/>
  <c r="X230" i="1"/>
  <c r="AJ231" i="1"/>
  <c r="S222" i="1"/>
  <c r="AE222" i="1"/>
  <c r="J222" i="1"/>
  <c r="V222" i="1"/>
  <c r="AH222" i="1"/>
  <c r="H239" i="1"/>
  <c r="D242" i="1"/>
  <c r="AF222" i="1"/>
  <c r="H222" i="1"/>
  <c r="K222" i="1"/>
  <c r="X233" i="1"/>
  <c r="X232" i="1"/>
  <c r="X228" i="1"/>
  <c r="X235" i="1"/>
  <c r="X231" i="1"/>
  <c r="X227" i="1"/>
  <c r="X229" i="1"/>
  <c r="X225" i="1"/>
  <c r="X234" i="1"/>
  <c r="X224" i="1"/>
  <c r="X223" i="1"/>
  <c r="AJ223" i="1"/>
  <c r="L232" i="1"/>
  <c r="L235" i="1"/>
  <c r="L231" i="1"/>
  <c r="L234" i="1"/>
  <c r="L230" i="1"/>
  <c r="AJ224" i="1"/>
  <c r="L226" i="1"/>
  <c r="L228" i="1"/>
  <c r="AJ230" i="1"/>
  <c r="AJ235" i="1"/>
  <c r="L223" i="1"/>
  <c r="L229" i="1"/>
  <c r="AJ234" i="1"/>
  <c r="AJ233" i="1"/>
  <c r="AJ229" i="1"/>
  <c r="AJ232" i="1"/>
  <c r="AJ228" i="1"/>
  <c r="L224" i="1"/>
  <c r="AJ226" i="1"/>
  <c r="L227" i="1"/>
  <c r="L233" i="1"/>
  <c r="H232" i="1" l="1"/>
  <c r="H235" i="1"/>
  <c r="H231" i="1"/>
  <c r="H234" i="1"/>
  <c r="H230" i="1"/>
  <c r="H228" i="1"/>
  <c r="H224" i="1"/>
  <c r="H233" i="1"/>
  <c r="H223" i="1"/>
  <c r="H226" i="1"/>
  <c r="H229" i="1"/>
  <c r="H227" i="1"/>
  <c r="H225" i="1"/>
  <c r="I222" i="1"/>
  <c r="U222" i="1"/>
  <c r="AG222" i="1"/>
  <c r="AF234" i="1"/>
  <c r="AF233" i="1"/>
  <c r="AF229" i="1"/>
  <c r="AF232" i="1"/>
  <c r="AF228" i="1"/>
  <c r="AF231" i="1"/>
  <c r="AF230" i="1"/>
  <c r="AF226" i="1"/>
  <c r="AF225" i="1"/>
  <c r="AF227" i="1"/>
  <c r="AF224" i="1"/>
  <c r="AF235" i="1"/>
  <c r="AF223" i="1"/>
  <c r="V235" i="1"/>
  <c r="V231" i="1"/>
  <c r="V234" i="1"/>
  <c r="V230" i="1"/>
  <c r="V233" i="1"/>
  <c r="V229" i="1"/>
  <c r="V223" i="1"/>
  <c r="V228" i="1"/>
  <c r="V227" i="1"/>
  <c r="V226" i="1"/>
  <c r="V232" i="1"/>
  <c r="V225" i="1"/>
  <c r="V224" i="1"/>
  <c r="O222" i="1"/>
  <c r="AA222" i="1"/>
  <c r="C222" i="1"/>
  <c r="AD232" i="1"/>
  <c r="AD235" i="1"/>
  <c r="AD231" i="1"/>
  <c r="AD234" i="1"/>
  <c r="AD230" i="1"/>
  <c r="AD233" i="1"/>
  <c r="AD227" i="1"/>
  <c r="AD224" i="1"/>
  <c r="AD229" i="1"/>
  <c r="AD223" i="1"/>
  <c r="AD228" i="1"/>
  <c r="AD226" i="1"/>
  <c r="AD225" i="1"/>
  <c r="AI235" i="1"/>
  <c r="AI231" i="1"/>
  <c r="AI234" i="1"/>
  <c r="AI230" i="1"/>
  <c r="AI233" i="1"/>
  <c r="AI229" i="1"/>
  <c r="AI227" i="1"/>
  <c r="AI223" i="1"/>
  <c r="AI226" i="1"/>
  <c r="AI225" i="1"/>
  <c r="AI232" i="1"/>
  <c r="AI224" i="1"/>
  <c r="AI228" i="1"/>
  <c r="Q232" i="1"/>
  <c r="Q235" i="1"/>
  <c r="Q231" i="1"/>
  <c r="Q234" i="1"/>
  <c r="Q230" i="1"/>
  <c r="Q228" i="1"/>
  <c r="Q224" i="1"/>
  <c r="Q227" i="1"/>
  <c r="Q223" i="1"/>
  <c r="Q226" i="1"/>
  <c r="Q225" i="1"/>
  <c r="Q233" i="1"/>
  <c r="Q229" i="1"/>
  <c r="AH232" i="1"/>
  <c r="AH235" i="1"/>
  <c r="AH231" i="1"/>
  <c r="AH234" i="1"/>
  <c r="AH230" i="1"/>
  <c r="AH228" i="1"/>
  <c r="AH224" i="1"/>
  <c r="AH227" i="1"/>
  <c r="AH223" i="1"/>
  <c r="AH226" i="1"/>
  <c r="AH225" i="1"/>
  <c r="AH233" i="1"/>
  <c r="AH229" i="1"/>
  <c r="AB222" i="1"/>
  <c r="D222" i="1"/>
  <c r="P222" i="1"/>
  <c r="J234" i="1"/>
  <c r="J233" i="1"/>
  <c r="J229" i="1"/>
  <c r="J232" i="1"/>
  <c r="J228" i="1"/>
  <c r="J235" i="1"/>
  <c r="J226" i="1"/>
  <c r="J231" i="1"/>
  <c r="J227" i="1"/>
  <c r="J225" i="1"/>
  <c r="J230" i="1"/>
  <c r="J224" i="1"/>
  <c r="J223" i="1"/>
  <c r="R235" i="1"/>
  <c r="R231" i="1"/>
  <c r="R234" i="1"/>
  <c r="R230" i="1"/>
  <c r="R233" i="1"/>
  <c r="R229" i="1"/>
  <c r="R227" i="1"/>
  <c r="R223" i="1"/>
  <c r="R226" i="1"/>
  <c r="R225" i="1"/>
  <c r="R224" i="1"/>
  <c r="R232" i="1"/>
  <c r="R228" i="1"/>
  <c r="W234" i="1"/>
  <c r="W233" i="1"/>
  <c r="W229" i="1"/>
  <c r="W232" i="1"/>
  <c r="W228" i="1"/>
  <c r="W230" i="1"/>
  <c r="W227" i="1"/>
  <c r="W226" i="1"/>
  <c r="W235" i="1"/>
  <c r="W225" i="1"/>
  <c r="W231" i="1"/>
  <c r="W224" i="1"/>
  <c r="W223" i="1"/>
  <c r="E235" i="1"/>
  <c r="E234" i="1"/>
  <c r="E230" i="1"/>
  <c r="E233" i="1"/>
  <c r="E229" i="1"/>
  <c r="E231" i="1"/>
  <c r="E223" i="1"/>
  <c r="E228" i="1"/>
  <c r="E227" i="1"/>
  <c r="E226" i="1"/>
  <c r="E232" i="1"/>
  <c r="E225" i="1"/>
  <c r="E224" i="1"/>
  <c r="S234" i="1"/>
  <c r="S233" i="1"/>
  <c r="S229" i="1"/>
  <c r="S232" i="1"/>
  <c r="S228" i="1"/>
  <c r="S226" i="1"/>
  <c r="S225" i="1"/>
  <c r="S235" i="1"/>
  <c r="S230" i="1"/>
  <c r="S224" i="1"/>
  <c r="S227" i="1"/>
  <c r="S223" i="1"/>
  <c r="S231" i="1"/>
  <c r="AC233" i="1"/>
  <c r="AC232" i="1"/>
  <c r="AC228" i="1"/>
  <c r="AC235" i="1"/>
  <c r="AC231" i="1"/>
  <c r="AC227" i="1"/>
  <c r="AC234" i="1"/>
  <c r="AC225" i="1"/>
  <c r="AC230" i="1"/>
  <c r="AC224" i="1"/>
  <c r="AC229" i="1"/>
  <c r="AC223" i="1"/>
  <c r="AC226" i="1"/>
  <c r="K233" i="1"/>
  <c r="K232" i="1"/>
  <c r="K228" i="1"/>
  <c r="K235" i="1"/>
  <c r="K231" i="1"/>
  <c r="K227" i="1"/>
  <c r="K234" i="1"/>
  <c r="K225" i="1"/>
  <c r="K230" i="1"/>
  <c r="K224" i="1"/>
  <c r="K229" i="1"/>
  <c r="K223" i="1"/>
  <c r="K226" i="1"/>
  <c r="AE235" i="1"/>
  <c r="AE231" i="1"/>
  <c r="AE234" i="1"/>
  <c r="AE230" i="1"/>
  <c r="AE233" i="1"/>
  <c r="AE229" i="1"/>
  <c r="AE232" i="1"/>
  <c r="AE223" i="1"/>
  <c r="AE228" i="1"/>
  <c r="AE226" i="1"/>
  <c r="AE225" i="1"/>
  <c r="AE227" i="1"/>
  <c r="AE224" i="1"/>
  <c r="F234" i="1"/>
  <c r="F233" i="1"/>
  <c r="F229" i="1"/>
  <c r="F232" i="1"/>
  <c r="F228" i="1"/>
  <c r="F230" i="1"/>
  <c r="F227" i="1"/>
  <c r="F226" i="1"/>
  <c r="F235" i="1"/>
  <c r="F225" i="1"/>
  <c r="F224" i="1"/>
  <c r="F231" i="1"/>
  <c r="F223" i="1"/>
  <c r="P233" i="1" l="1"/>
  <c r="P232" i="1"/>
  <c r="P228" i="1"/>
  <c r="P235" i="1"/>
  <c r="P231" i="1"/>
  <c r="P227" i="1"/>
  <c r="P229" i="1"/>
  <c r="P225" i="1"/>
  <c r="P224" i="1"/>
  <c r="P223" i="1"/>
  <c r="P226" i="1"/>
  <c r="P234" i="1"/>
  <c r="P230" i="1"/>
  <c r="D232" i="1"/>
  <c r="D235" i="1"/>
  <c r="D231" i="1"/>
  <c r="D234" i="1"/>
  <c r="D230" i="1"/>
  <c r="D224" i="1"/>
  <c r="D229" i="1"/>
  <c r="D223" i="1"/>
  <c r="D233" i="1"/>
  <c r="D228" i="1"/>
  <c r="D227" i="1"/>
  <c r="D226" i="1"/>
  <c r="D225" i="1"/>
  <c r="O234" i="1"/>
  <c r="O233" i="1"/>
  <c r="O229" i="1"/>
  <c r="O232" i="1"/>
  <c r="O228" i="1"/>
  <c r="O231" i="1"/>
  <c r="O230" i="1"/>
  <c r="O226" i="1"/>
  <c r="O225" i="1"/>
  <c r="O227" i="1"/>
  <c r="O224" i="1"/>
  <c r="O235" i="1"/>
  <c r="O223" i="1"/>
  <c r="U232" i="1"/>
  <c r="U235" i="1"/>
  <c r="U231" i="1"/>
  <c r="U234" i="1"/>
  <c r="U230" i="1"/>
  <c r="U224" i="1"/>
  <c r="U229" i="1"/>
  <c r="U223" i="1"/>
  <c r="U233" i="1"/>
  <c r="U228" i="1"/>
  <c r="U227" i="1"/>
  <c r="U226" i="1"/>
  <c r="U225" i="1"/>
  <c r="AA235" i="1"/>
  <c r="AA231" i="1"/>
  <c r="AA234" i="1"/>
  <c r="AA230" i="1"/>
  <c r="AA233" i="1"/>
  <c r="AA229" i="1"/>
  <c r="AA223" i="1"/>
  <c r="AA232" i="1"/>
  <c r="AA226" i="1"/>
  <c r="AA227" i="1"/>
  <c r="AA225" i="1"/>
  <c r="AA228" i="1"/>
  <c r="AA224" i="1"/>
  <c r="AG233" i="1"/>
  <c r="AG232" i="1"/>
  <c r="AG228" i="1"/>
  <c r="AG235" i="1"/>
  <c r="AG231" i="1"/>
  <c r="AG227" i="1"/>
  <c r="AG229" i="1"/>
  <c r="AG225" i="1"/>
  <c r="AG224" i="1"/>
  <c r="AG223" i="1"/>
  <c r="AG234" i="1"/>
  <c r="AG226" i="1"/>
  <c r="AG230" i="1"/>
  <c r="AB234" i="1"/>
  <c r="AB233" i="1"/>
  <c r="AB229" i="1"/>
  <c r="AB232" i="1"/>
  <c r="AB228" i="1"/>
  <c r="AB235" i="1"/>
  <c r="AB226" i="1"/>
  <c r="AB231" i="1"/>
  <c r="AB227" i="1"/>
  <c r="AB225" i="1"/>
  <c r="AB230" i="1"/>
  <c r="AB224" i="1"/>
  <c r="AB223" i="1"/>
  <c r="I235" i="1"/>
  <c r="I234" i="1"/>
  <c r="I230" i="1"/>
  <c r="I233" i="1"/>
  <c r="I229" i="1"/>
  <c r="I223" i="1"/>
  <c r="I232" i="1"/>
  <c r="I226" i="1"/>
  <c r="I231" i="1"/>
  <c r="I227" i="1"/>
  <c r="I225" i="1"/>
  <c r="I228" i="1"/>
  <c r="I224" i="1"/>
  <c r="C233" i="1"/>
  <c r="C232" i="1"/>
  <c r="C228" i="1"/>
  <c r="C235" i="1"/>
  <c r="C231" i="1"/>
  <c r="C227" i="1"/>
  <c r="C225" i="1"/>
  <c r="C230" i="1"/>
  <c r="C224" i="1"/>
  <c r="C234" i="1"/>
  <c r="C229" i="1"/>
  <c r="C223" i="1"/>
  <c r="C226" i="1"/>
</calcChain>
</file>

<file path=xl/sharedStrings.xml><?xml version="1.0" encoding="utf-8"?>
<sst xmlns="http://schemas.openxmlformats.org/spreadsheetml/2006/main" count="126" uniqueCount="84">
  <si>
    <t>Mexichem Group</t>
  </si>
  <si>
    <t>Financial Indicators</t>
  </si>
  <si>
    <t>Mexichem</t>
  </si>
  <si>
    <t>Information up to:</t>
  </si>
  <si>
    <t>R+D</t>
  </si>
  <si>
    <t>Compounds</t>
  </si>
  <si>
    <t>Fluor</t>
  </si>
  <si>
    <t>Fluent Latam</t>
  </si>
  <si>
    <t>Comp</t>
  </si>
  <si>
    <t>Fluent</t>
  </si>
  <si>
    <t>Derivatives</t>
  </si>
  <si>
    <t>Quimir</t>
  </si>
  <si>
    <t>Der. Consol.</t>
  </si>
  <si>
    <t>Resins Mx</t>
  </si>
  <si>
    <t>Resins Col.</t>
  </si>
  <si>
    <t>Resins US.</t>
  </si>
  <si>
    <t>Resins Eur.</t>
  </si>
  <si>
    <t>Consol. Res.</t>
  </si>
  <si>
    <t>Comp. Mx</t>
  </si>
  <si>
    <t>Specialty Comp. USA</t>
  </si>
  <si>
    <t>Specialty Comp. UK</t>
  </si>
  <si>
    <t>Silvyn</t>
  </si>
  <si>
    <t>Comp. Col</t>
  </si>
  <si>
    <t>Consol. Comp.</t>
  </si>
  <si>
    <t>Vinyl w/o PMV</t>
  </si>
  <si>
    <t>PMV</t>
  </si>
  <si>
    <t>Vinyl Business Group</t>
  </si>
  <si>
    <t>Energy</t>
  </si>
  <si>
    <t>Upstream</t>
  </si>
  <si>
    <t>Fluor USA</t>
  </si>
  <si>
    <t>Fluor Canada</t>
  </si>
  <si>
    <t>Fluor USA &amp; Canada</t>
  </si>
  <si>
    <t>Fluor Japan</t>
  </si>
  <si>
    <t>Fluor Taiwan</t>
  </si>
  <si>
    <t>Fluor Europe</t>
  </si>
  <si>
    <t>Downstream</t>
  </si>
  <si>
    <t>Fluor Business Group</t>
  </si>
  <si>
    <t>Mex+DLMX</t>
  </si>
  <si>
    <t>Central-America</t>
  </si>
  <si>
    <t>Colombia</t>
  </si>
  <si>
    <t>Venezuela</t>
  </si>
  <si>
    <t>Ecuador</t>
  </si>
  <si>
    <t>Peru</t>
  </si>
  <si>
    <t>Brazil</t>
  </si>
  <si>
    <t>Argentina</t>
  </si>
  <si>
    <t>Fluent. Latam</t>
  </si>
  <si>
    <t>Fluent Business Group</t>
  </si>
  <si>
    <t>Fluent w/o Netafim</t>
  </si>
  <si>
    <t>Consolidado
Derivados</t>
  </si>
  <si>
    <t>Consolidado
Quimir</t>
  </si>
  <si>
    <t>Consolidado
Cloro - Alcali</t>
  </si>
  <si>
    <t>Consolidado
Resinas México</t>
  </si>
  <si>
    <t>Consolidado
Resinas Colombia MAI</t>
  </si>
  <si>
    <t>Consolidado
Resinas USA</t>
  </si>
  <si>
    <t>Consolidado
Resinas Europa</t>
  </si>
  <si>
    <t>Consolidado
Resinas</t>
  </si>
  <si>
    <t>Consolidado
Cloro-Vinilo Alcali</t>
  </si>
  <si>
    <t>Consolidado
Compuestos México</t>
  </si>
  <si>
    <t>SUB165
Alphagary Corporation
US</t>
  </si>
  <si>
    <t>SUB193
Sylvin Technologies, Inc.</t>
  </si>
  <si>
    <t>SUB240
C.I. Geon Polimeros Andinos SA
CO</t>
  </si>
  <si>
    <t>Consolidado
Compuestos</t>
  </si>
  <si>
    <t>Consolidado
Cloro-Vinilo Compuestos</t>
  </si>
  <si>
    <t>Consolidado
Energía</t>
  </si>
  <si>
    <t>Consolidado
Flúor México</t>
  </si>
  <si>
    <t>SUB155
Mexichem Fluor Inc.
US</t>
  </si>
  <si>
    <t>SUB158
Ineos Fluor Canada Limited
CA</t>
  </si>
  <si>
    <t>Consolidado
Flúor Canadá y USA</t>
  </si>
  <si>
    <t>SUB157
Mexichem Fluor Japan
JP</t>
  </si>
  <si>
    <t>SUB159
Ineos Fluor Taiwan Limited
TW</t>
  </si>
  <si>
    <t>Consolidado
Flúor Europa</t>
  </si>
  <si>
    <t>Consolidado
Flúor Extranjeras</t>
  </si>
  <si>
    <t>Consolidado
Amanco México</t>
  </si>
  <si>
    <t>Consolidado
Amanco RCA</t>
  </si>
  <si>
    <t>Consolidado
Amanco Colombia</t>
  </si>
  <si>
    <t>Consolidado
Amanco Venezuela</t>
  </si>
  <si>
    <t>Consolidado
Amanco Ecuador</t>
  </si>
  <si>
    <t>Consolidado
Amanco Brasil</t>
  </si>
  <si>
    <t>Consolidado
Amanco Argentina</t>
  </si>
  <si>
    <t>Consolidado
Soluciones Integrales LA</t>
  </si>
  <si>
    <t>Consolidado
Soluciones Integrales</t>
  </si>
  <si>
    <t>ROE (%)</t>
  </si>
  <si>
    <t>ROE-EBT (%)</t>
  </si>
  <si>
    <t>ROIC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</si>
</sst>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[Red]\(#,##0\)_-;_-* &quot;-&quot;??_-;_-@_-"/>
    <numFmt numFmtId="165" formatCode="[$-409]mmm\-yy;@"/>
    <numFmt numFmtId="166" formatCode="_-* #,##0.0_-;[Red]\(#,##0.0\)_-;_-* &quot;-&quot;??_-;_-@_-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Accounting"/>
      <sz val="10"/>
      <color theme="1"/>
      <name val="Calibri"/>
      <family val="2"/>
    </font>
    <font>
      <b/>
      <u val="singleAccounting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7424A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4" fontId="0" fillId="3" borderId="0" xfId="0" applyNumberFormat="1" applyFill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6" fontId="5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4121452977166464E-2"/>
          <c:y val="0.21457537322052009"/>
          <c:w val="0.9498051998779744"/>
          <c:h val="0.6239329199309179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Graphs!$B$222</c:f>
              <c:strCache>
                <c:ptCount val="1"/>
                <c:pt idx="0">
                  <c:v>ROE (%)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Graphs!$B$223:$B$235</c:f>
              <c:numCache>
                <c:formatCode>[$-409]mmm\-yy;@</c:formatCode>
                <c:ptCount val="5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</c:numCache>
            </c:numRef>
          </c:cat>
          <c:val>
            <c:numRef>
              <c:f>Graphs!$K$223:$K$235</c:f>
              <c:numCache>
                <c:formatCode>_-* #,##0.0_-;[Red]\(#,##0.0\)_-;_-* "-"??_-;_-@_-</c:formatCode>
                <c:ptCount val="5"/>
                <c:pt idx="0">
                  <c:v>7.5751133795665702</c:v>
                </c:pt>
                <c:pt idx="1">
                  <c:v>9.8035440730442911</c:v>
                </c:pt>
                <c:pt idx="2">
                  <c:v>11.515027191360531</c:v>
                </c:pt>
                <c:pt idx="3">
                  <c:v>14.352342333311</c:v>
                </c:pt>
                <c:pt idx="4">
                  <c:v>15.168867270627615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A01-A191-7F6609E872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28451968"/>
        <c:axId val="1128452752"/>
      </c:barChart>
      <c:catAx>
        <c:axId val="112845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txPr>
          <a:bodyPr rot="-2280000" vert="horz"/>
          <a:lstStyle/>
          <a:p>
            <a:pPr>
              <a:defRPr sz="1000"/>
            </a:pPr>
            <a:endParaRPr lang="en-US"/>
          </a:p>
        </c:txPr>
        <c:crossAx val="1128452752"/>
        <c:crosses val="autoZero"/>
        <c:auto val="0"/>
        <c:lblAlgn val="ctr"/>
        <c:lblOffset val="100"/>
        <c:noMultiLvlLbl val="0"/>
      </c:catAx>
      <c:valAx>
        <c:axId val="112845275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_-* #,##0.0_-;[Red]\(#,##0.0\)_-;_-* &quot;-&quot;??_-;_-@_-" sourceLinked="1"/>
        <c:majorTickMark val="out"/>
        <c:minorTickMark val="none"/>
        <c:tickLblPos val="nextTo"/>
        <c:crossAx val="112845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4121452977166464E-2"/>
          <c:y val="0.21457537322052009"/>
          <c:w val="0.9498051998779744"/>
          <c:h val="0.6239329199309179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Graphs!$Z$222</c:f>
              <c:strCache>
                <c:ptCount val="1"/>
                <c:pt idx="0">
                  <c:v>ROIC (%)</c:v>
                </c:pt>
              </c:strCache>
            </c:strRef>
          </c:tx>
          <c:spPr>
            <a:solidFill>
              <a:srgbClr val="E2A42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Graphs!$Z$223:$Z$235</c:f>
              <c:numCache>
                <c:formatCode>[$-409]mmm\-yy;@</c:formatCode>
                <c:ptCount val="5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</c:numCache>
            </c:numRef>
          </c:cat>
          <c:val>
            <c:numRef>
              <c:f>Graphs!$AI$223:$AI$235</c:f>
              <c:numCache>
                <c:formatCode>_-* #,##0.0_-;[Red]\(#,##0.0\)_-;_-* "-"??_-;_-@_-</c:formatCode>
                <c:ptCount val="5"/>
                <c:pt idx="0">
                  <c:v>7.1528475631416715</c:v>
                </c:pt>
                <c:pt idx="1">
                  <c:v>8.1564780500960445</c:v>
                </c:pt>
                <c:pt idx="2">
                  <c:v>7.5023082307941173</c:v>
                </c:pt>
                <c:pt idx="3">
                  <c:v>8.6570169563832593</c:v>
                </c:pt>
                <c:pt idx="4">
                  <c:v>9.5258742809248034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2-4143-9EBE-38567CE1B8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28451968"/>
        <c:axId val="1128452752"/>
      </c:barChart>
      <c:catAx>
        <c:axId val="112845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txPr>
          <a:bodyPr rot="-2280000" vert="horz"/>
          <a:lstStyle/>
          <a:p>
            <a:pPr>
              <a:defRPr sz="1000"/>
            </a:pPr>
            <a:endParaRPr lang="en-US"/>
          </a:p>
        </c:txPr>
        <c:crossAx val="1128452752"/>
        <c:crosses val="autoZero"/>
        <c:auto val="0"/>
        <c:lblAlgn val="ctr"/>
        <c:lblOffset val="100"/>
        <c:noMultiLvlLbl val="0"/>
      </c:catAx>
      <c:valAx>
        <c:axId val="112845275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_-* #,##0.0_-;[Red]\(#,##0.0\)_-;_-* &quot;-&quot;??_-;_-@_-" sourceLinked="1"/>
        <c:majorTickMark val="out"/>
        <c:minorTickMark val="none"/>
        <c:tickLblPos val="nextTo"/>
        <c:crossAx val="112845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4121452977166464E-2"/>
          <c:y val="0.21457537322052009"/>
          <c:w val="0.9498051998779744"/>
          <c:h val="0.6239329199309179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Graphs!$B$222</c:f>
              <c:strCache>
                <c:ptCount val="1"/>
                <c:pt idx="0">
                  <c:v>ROE (%)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Graphs!$B$223:$B$235</c:f>
              <c:numCache>
                <c:formatCode>[$-409]mmm\-yy;@</c:formatCode>
                <c:ptCount val="5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</c:numCache>
            </c:numRef>
          </c:cat>
          <c:val>
            <c:numRef>
              <c:f>Graphs!$L$223:$L$235</c:f>
              <c:numCache>
                <c:formatCode>_-* #,##0.0_-;[Red]\(#,##0.0\)_-;_-* "-"??_-;_-@_-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1-4776-980B-AF21C2EF4C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28451968"/>
        <c:axId val="1128452752"/>
      </c:barChart>
      <c:catAx>
        <c:axId val="112845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txPr>
          <a:bodyPr rot="-2280000" vert="horz"/>
          <a:lstStyle/>
          <a:p>
            <a:pPr>
              <a:defRPr sz="900"/>
            </a:pPr>
            <a:endParaRPr lang="en-US"/>
          </a:p>
        </c:txPr>
        <c:crossAx val="1128452752"/>
        <c:crosses val="autoZero"/>
        <c:auto val="0"/>
        <c:lblAlgn val="ctr"/>
        <c:lblOffset val="100"/>
        <c:noMultiLvlLbl val="0"/>
      </c:catAx>
      <c:valAx>
        <c:axId val="112845275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_-* #,##0.0_-;[Red]\(#,##0.0\)_-;_-* &quot;-&quot;??_-;_-@_-" sourceLinked="1"/>
        <c:majorTickMark val="out"/>
        <c:minorTickMark val="none"/>
        <c:tickLblPos val="nextTo"/>
        <c:crossAx val="112845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4121452977166464E-2"/>
          <c:y val="0.21457537322052009"/>
          <c:w val="0.9498051998779744"/>
          <c:h val="0.6239329199309179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Graphs!$N$222</c:f>
              <c:strCache>
                <c:ptCount val="1"/>
                <c:pt idx="0">
                  <c:v>ROE-EBT (%)</c:v>
                </c:pt>
              </c:strCache>
            </c:strRef>
          </c:tx>
          <c:spPr>
            <a:solidFill>
              <a:srgbClr val="37424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Graphs!$N$223:$N$235</c:f>
              <c:numCache>
                <c:formatCode>[$-409]mmm\-yy;@</c:formatCode>
                <c:ptCount val="5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</c:numCache>
            </c:numRef>
          </c:cat>
          <c:val>
            <c:numRef>
              <c:f>Graphs!$X$223:$X$235</c:f>
              <c:numCache>
                <c:formatCode>_-* #,##0.0_-;[Red]\(#,##0.0\)_-;_-* "-"??_-;_-@_-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3-4E2A-9D62-D2EA05C2B2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28451968"/>
        <c:axId val="1128452752"/>
      </c:barChart>
      <c:catAx>
        <c:axId val="112845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txPr>
          <a:bodyPr rot="-2280000" vert="horz"/>
          <a:lstStyle/>
          <a:p>
            <a:pPr>
              <a:defRPr sz="900"/>
            </a:pPr>
            <a:endParaRPr lang="en-US"/>
          </a:p>
        </c:txPr>
        <c:crossAx val="1128452752"/>
        <c:crosses val="autoZero"/>
        <c:auto val="0"/>
        <c:lblAlgn val="ctr"/>
        <c:lblOffset val="100"/>
        <c:noMultiLvlLbl val="0"/>
      </c:catAx>
      <c:valAx>
        <c:axId val="112845275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_-* #,##0.0_-;[Red]\(#,##0.0\)_-;_-* &quot;-&quot;??_-;_-@_-" sourceLinked="1"/>
        <c:majorTickMark val="out"/>
        <c:minorTickMark val="none"/>
        <c:tickLblPos val="nextTo"/>
        <c:crossAx val="112845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4121452977166464E-2"/>
          <c:y val="0.21457537322052009"/>
          <c:w val="0.9498051998779744"/>
          <c:h val="0.6239329199309179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Graphs!$Z$222</c:f>
              <c:strCache>
                <c:ptCount val="1"/>
                <c:pt idx="0">
                  <c:v>ROIC (%)</c:v>
                </c:pt>
              </c:strCache>
            </c:strRef>
          </c:tx>
          <c:spPr>
            <a:solidFill>
              <a:srgbClr val="E2A42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Graphs!$Z$223:$Z$235</c:f>
              <c:numCache>
                <c:formatCode>[$-409]mmm\-yy;@</c:formatCode>
                <c:ptCount val="5"/>
                <c:pt idx="0">
                  <c:v>42979</c:v>
                </c:pt>
                <c:pt idx="1">
                  <c:v>43070</c:v>
                </c:pt>
                <c:pt idx="2">
                  <c:v>43160</c:v>
                </c:pt>
                <c:pt idx="3">
                  <c:v>43252</c:v>
                </c:pt>
                <c:pt idx="4">
                  <c:v>43344</c:v>
                </c:pt>
              </c:numCache>
            </c:numRef>
          </c:cat>
          <c:val>
            <c:numRef>
              <c:f>Graphs!$AJ$223:$AJ$235</c:f>
              <c:numCache>
                <c:formatCode>_-* #,##0.0_-;[Red]\(#,##0.0\)_-;_-* "-"??_-;_-@_-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8-4204-BF77-56B231981D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128451968"/>
        <c:axId val="1128452752"/>
      </c:barChart>
      <c:catAx>
        <c:axId val="112845196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low"/>
        <c:txPr>
          <a:bodyPr rot="-2280000" vert="horz"/>
          <a:lstStyle/>
          <a:p>
            <a:pPr>
              <a:defRPr sz="900"/>
            </a:pPr>
            <a:endParaRPr lang="en-US"/>
          </a:p>
        </c:txPr>
        <c:crossAx val="1128452752"/>
        <c:crosses val="autoZero"/>
        <c:auto val="0"/>
        <c:lblAlgn val="ctr"/>
        <c:lblOffset val="100"/>
        <c:noMultiLvlLbl val="0"/>
      </c:catAx>
      <c:valAx>
        <c:axId val="112845275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_-* #,##0.0_-;[Red]\(#,##0.0\)_-;_-* &quot;-&quot;??_-;_-@_-" sourceLinked="1"/>
        <c:majorTickMark val="out"/>
        <c:minorTickMark val="none"/>
        <c:tickLblPos val="nextTo"/>
        <c:crossAx val="1128451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96932</xdr:colOff>
      <xdr:row>1</xdr:row>
      <xdr:rowOff>159686</xdr:rowOff>
    </xdr:from>
    <xdr:to>
      <xdr:col>4</xdr:col>
      <xdr:colOff>15403</xdr:colOff>
      <xdr:row>3</xdr:row>
      <xdr:rowOff>113205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FE7AD8C-D24C-4507-A37E-5A21A7AD7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307" y="254936"/>
          <a:ext cx="2204471" cy="334519"/>
        </a:xfrm>
        <a:prstGeom prst="rect">
          <a:avLst/>
        </a:prstGeom>
      </xdr:spPr>
    </xdr:pic>
    <xdr:clientData/>
  </xdr:twoCellAnchor>
  <xdr:twoCellAnchor editAs="absolute">
    <xdr:from>
      <xdr:col>1</xdr:col>
      <xdr:colOff>354184</xdr:colOff>
      <xdr:row>8</xdr:row>
      <xdr:rowOff>123754</xdr:rowOff>
    </xdr:from>
    <xdr:to>
      <xdr:col>8</xdr:col>
      <xdr:colOff>506584</xdr:colOff>
      <xdr:row>26</xdr:row>
      <xdr:rowOff>150754</xdr:rowOff>
    </xdr:to>
    <xdr:graphicFrame macro="">
      <xdr:nvGraphicFramePr>
        <xdr:cNvPr id="27" name="1 Gráfico">
          <a:extLst>
            <a:ext uri="{FF2B5EF4-FFF2-40B4-BE49-F238E27FC236}">
              <a16:creationId xmlns:a16="http://schemas.microsoft.com/office/drawing/2014/main" id="{3F29602E-5BC0-421E-BEB4-E077764D9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490568</xdr:colOff>
      <xdr:row>8</xdr:row>
      <xdr:rowOff>123754</xdr:rowOff>
    </xdr:from>
    <xdr:to>
      <xdr:col>15</xdr:col>
      <xdr:colOff>642968</xdr:colOff>
      <xdr:row>26</xdr:row>
      <xdr:rowOff>150754</xdr:rowOff>
    </xdr:to>
    <xdr:graphicFrame macro="">
      <xdr:nvGraphicFramePr>
        <xdr:cNvPr id="29" name="1 Gráfico">
          <a:extLst>
            <a:ext uri="{FF2B5EF4-FFF2-40B4-BE49-F238E27FC236}">
              <a16:creationId xmlns:a16="http://schemas.microsoft.com/office/drawing/2014/main" id="{84708419-1B34-4B88-8366-F491304E8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223215</xdr:colOff>
      <xdr:row>150</xdr:row>
      <xdr:rowOff>81179</xdr:rowOff>
    </xdr:from>
    <xdr:to>
      <xdr:col>7</xdr:col>
      <xdr:colOff>223215</xdr:colOff>
      <xdr:row>165</xdr:row>
      <xdr:rowOff>103679</xdr:rowOff>
    </xdr:to>
    <xdr:graphicFrame macro="">
      <xdr:nvGraphicFramePr>
        <xdr:cNvPr id="30" name="1 Gráfico">
          <a:extLst>
            <a:ext uri="{FF2B5EF4-FFF2-40B4-BE49-F238E27FC236}">
              <a16:creationId xmlns:a16="http://schemas.microsoft.com/office/drawing/2014/main" id="{B639A1CF-D358-4E5E-9587-950A439F5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7</xdr:col>
      <xdr:colOff>362844</xdr:colOff>
      <xdr:row>150</xdr:row>
      <xdr:rowOff>81179</xdr:rowOff>
    </xdr:from>
    <xdr:to>
      <xdr:col>13</xdr:col>
      <xdr:colOff>362844</xdr:colOff>
      <xdr:row>165</xdr:row>
      <xdr:rowOff>103679</xdr:rowOff>
    </xdr:to>
    <xdr:graphicFrame macro="">
      <xdr:nvGraphicFramePr>
        <xdr:cNvPr id="31" name="1 Gráfico">
          <a:extLst>
            <a:ext uri="{FF2B5EF4-FFF2-40B4-BE49-F238E27FC236}">
              <a16:creationId xmlns:a16="http://schemas.microsoft.com/office/drawing/2014/main" id="{CD2597D7-61D8-482A-9553-1C93AE92E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13</xdr:col>
      <xdr:colOff>502474</xdr:colOff>
      <xdr:row>150</xdr:row>
      <xdr:rowOff>69273</xdr:rowOff>
    </xdr:from>
    <xdr:to>
      <xdr:col>19</xdr:col>
      <xdr:colOff>502474</xdr:colOff>
      <xdr:row>165</xdr:row>
      <xdr:rowOff>91773</xdr:rowOff>
    </xdr:to>
    <xdr:graphicFrame macro="">
      <xdr:nvGraphicFramePr>
        <xdr:cNvPr id="32" name="1 Gráfico">
          <a:extLst>
            <a:ext uri="{FF2B5EF4-FFF2-40B4-BE49-F238E27FC236}">
              <a16:creationId xmlns:a16="http://schemas.microsoft.com/office/drawing/2014/main" id="{BB0ED0E7-939F-4434-AE67-1CCAFEF68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0.36353</cdr:x>
      <cdr:y>0.09087</cdr:y>
    </cdr:from>
    <cdr:to>
      <cdr:x>0.61784</cdr:x>
      <cdr:y>0.16907</cdr:y>
    </cdr:to>
    <cdr:sp macro="" textlink="Graphs!$K$222">
      <cdr:nvSpPr>
        <cdr:cNvPr id="2" name="1 CuadroTexto"/>
        <cdr:cNvSpPr txBox="1"/>
      </cdr:nvSpPr>
      <cdr:spPr>
        <a:xfrm xmlns:a="http://schemas.openxmlformats.org/drawingml/2006/main">
          <a:off x="1690906" y="277139"/>
          <a:ext cx="1182881" cy="238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51B9C066-F162-4CBB-95C4-00F675FE7C7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Mexichem Group</a:t>
          </a:fld>
          <a:endParaRPr lang="es-MX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0.36353</cdr:x>
      <cdr:y>0.09087</cdr:y>
    </cdr:from>
    <cdr:to>
      <cdr:x>0.61784</cdr:x>
      <cdr:y>0.16907</cdr:y>
    </cdr:to>
    <cdr:sp macro="" textlink="Graphs!$K$222">
      <cdr:nvSpPr>
        <cdr:cNvPr id="2" name="1 CuadroTexto"/>
        <cdr:cNvSpPr txBox="1"/>
      </cdr:nvSpPr>
      <cdr:spPr>
        <a:xfrm xmlns:a="http://schemas.openxmlformats.org/drawingml/2006/main">
          <a:off x="1690906" y="277139"/>
          <a:ext cx="1182881" cy="238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010F42D2-DFF0-43DB-AC15-4AD721B61232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Mexichem Group</a:t>
          </a:fld>
          <a:endParaRPr lang="es-MX" sz="12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0.36353</cdr:x>
      <cdr:y>0.09087</cdr:y>
    </cdr:from>
    <cdr:to>
      <cdr:x>0.61784</cdr:x>
      <cdr:y>0.16907</cdr:y>
    </cdr:to>
    <cdr:sp macro="" textlink="Graphs!$L$222">
      <cdr:nvSpPr>
        <cdr:cNvPr id="2" name="1 CuadroTexto"/>
        <cdr:cNvSpPr txBox="1"/>
      </cdr:nvSpPr>
      <cdr:spPr>
        <a:xfrm xmlns:a="http://schemas.openxmlformats.org/drawingml/2006/main">
          <a:off x="1690906" y="277139"/>
          <a:ext cx="1182881" cy="238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ECC73A87-B587-40D3-9E45-D6DAFF4D393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-   </a:t>
          </a:fld>
          <a:endParaRPr lang="es-MX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0.36353</cdr:x>
      <cdr:y>0.09087</cdr:y>
    </cdr:from>
    <cdr:to>
      <cdr:x>0.61784</cdr:x>
      <cdr:y>0.16907</cdr:y>
    </cdr:to>
    <cdr:sp macro="" textlink="Graphs!$L$222">
      <cdr:nvSpPr>
        <cdr:cNvPr id="2" name="1 CuadroTexto"/>
        <cdr:cNvSpPr txBox="1"/>
      </cdr:nvSpPr>
      <cdr:spPr>
        <a:xfrm xmlns:a="http://schemas.openxmlformats.org/drawingml/2006/main">
          <a:off x="1690906" y="277139"/>
          <a:ext cx="1182881" cy="238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121E8CAE-BDFB-4701-B696-E535F48B021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-   </a:t>
          </a:fld>
          <a:endParaRPr lang="es-MX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0.36353</cdr:x>
      <cdr:y>0.09087</cdr:y>
    </cdr:from>
    <cdr:to>
      <cdr:x>0.61784</cdr:x>
      <cdr:y>0.16907</cdr:y>
    </cdr:to>
    <cdr:sp macro="" textlink="Graphs!$L$222">
      <cdr:nvSpPr>
        <cdr:cNvPr id="2" name="1 CuadroTexto"/>
        <cdr:cNvSpPr txBox="1"/>
      </cdr:nvSpPr>
      <cdr:spPr>
        <a:xfrm xmlns:a="http://schemas.openxmlformats.org/drawingml/2006/main">
          <a:off x="1690906" y="277139"/>
          <a:ext cx="1182881" cy="238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BD16F93A-DE3B-4958-84A5-B8B414E1FE9A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-   </a:t>
          </a:fld>
          <a:endParaRPr lang="es-MX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FA32-4B87-4342-AB40-9F0CC9A751D5}">
  <sheetPr>
    <tabColor rgb="FF37424A"/>
  </sheetPr>
  <dimension ref="A1:BM242"/>
  <sheetViews>
    <sheetView showGridLines="0" tabSelected="1" zoomScale="80" zoomScaleNormal="80" workbookViewId="0">
      <pane ySplit="8" topLeftCell="A9" activePane="bottomLeft" state="frozen"/>
      <selection activeCell="V1" sqref="V1"/>
      <selection pane="bottomLeft" activeCell="S19" sqref="S19"/>
    </sheetView>
  </sheetViews>
  <sheetFormatPr defaultColWidth="11.42578125" defaultRowHeight="15" x14ac:dyDescent="0.25"/>
  <cols>
    <col min="1" max="1" width="5" style="1" customWidth="1"/>
    <col min="2" max="20" width="11.42578125" style="1"/>
    <col min="21" max="21" width="11.42578125" style="1" customWidth="1"/>
    <col min="22" max="16384" width="11.42578125" style="1"/>
  </cols>
  <sheetData>
    <row r="1" spans="2:65" ht="7.5" customHeight="1" x14ac:dyDescent="0.25"/>
    <row r="2" spans="2:6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BB2" s="3">
        <v>43101</v>
      </c>
      <c r="BC2" s="3">
        <v>43132</v>
      </c>
      <c r="BD2" s="3">
        <v>43160</v>
      </c>
      <c r="BE2" s="3">
        <v>43191</v>
      </c>
      <c r="BF2" s="3">
        <v>43221</v>
      </c>
      <c r="BG2" s="3">
        <v>43252</v>
      </c>
      <c r="BH2" s="3">
        <v>43282</v>
      </c>
      <c r="BI2" s="3">
        <v>43313</v>
      </c>
      <c r="BJ2" s="3">
        <v>43344</v>
      </c>
      <c r="BK2" s="3">
        <v>43374</v>
      </c>
      <c r="BL2" s="3">
        <v>43405</v>
      </c>
      <c r="BM2" s="3">
        <v>43435</v>
      </c>
    </row>
    <row r="3" spans="2:6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6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65" x14ac:dyDescent="0.25"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65" x14ac:dyDescent="0.25">
      <c r="B6" s="4" t="s">
        <v>1</v>
      </c>
      <c r="C6" s="2"/>
      <c r="D6" s="5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65" x14ac:dyDescent="0.25">
      <c r="B7" s="4" t="s">
        <v>3</v>
      </c>
      <c r="C7" s="2"/>
      <c r="D7" s="6">
        <v>43344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6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173" spans="1:42" x14ac:dyDescent="0.25">
      <c r="C173" s="8" t="s">
        <v>4</v>
      </c>
      <c r="D173" s="8" t="s">
        <v>4</v>
      </c>
      <c r="E173" s="8" t="s">
        <v>4</v>
      </c>
      <c r="F173" s="8" t="s">
        <v>4</v>
      </c>
      <c r="G173" s="8" t="s">
        <v>4</v>
      </c>
      <c r="H173" s="8" t="s">
        <v>4</v>
      </c>
      <c r="I173" s="8" t="s">
        <v>4</v>
      </c>
      <c r="J173" s="8" t="s">
        <v>4</v>
      </c>
      <c r="K173" s="8" t="s">
        <v>4</v>
      </c>
      <c r="L173" s="8" t="s">
        <v>5</v>
      </c>
      <c r="M173" s="8" t="s">
        <v>5</v>
      </c>
      <c r="N173" s="8" t="s">
        <v>5</v>
      </c>
      <c r="O173" s="8" t="s">
        <v>5</v>
      </c>
      <c r="P173" s="8" t="s">
        <v>5</v>
      </c>
      <c r="Q173" s="8" t="s">
        <v>5</v>
      </c>
      <c r="R173" s="8" t="s">
        <v>2</v>
      </c>
      <c r="S173" s="8" t="s">
        <v>2</v>
      </c>
      <c r="T173" s="8" t="s">
        <v>2</v>
      </c>
      <c r="U173" s="8" t="s">
        <v>2</v>
      </c>
      <c r="V173" s="8" t="s">
        <v>6</v>
      </c>
      <c r="W173" s="8" t="s">
        <v>6</v>
      </c>
      <c r="X173" s="8" t="s">
        <v>6</v>
      </c>
      <c r="Y173" s="8" t="s">
        <v>6</v>
      </c>
      <c r="Z173" s="8" t="s">
        <v>6</v>
      </c>
      <c r="AA173" s="8" t="s">
        <v>6</v>
      </c>
      <c r="AB173" s="8" t="s">
        <v>6</v>
      </c>
      <c r="AC173" s="8" t="s">
        <v>6</v>
      </c>
      <c r="AD173" s="8" t="s">
        <v>6</v>
      </c>
      <c r="AE173" s="8" t="s">
        <v>7</v>
      </c>
      <c r="AF173" s="8" t="s">
        <v>7</v>
      </c>
      <c r="AG173" s="8" t="s">
        <v>7</v>
      </c>
      <c r="AH173" s="8" t="s">
        <v>7</v>
      </c>
      <c r="AI173" s="8" t="s">
        <v>7</v>
      </c>
      <c r="AJ173" s="8" t="s">
        <v>7</v>
      </c>
      <c r="AK173" s="8" t="s">
        <v>7</v>
      </c>
      <c r="AL173" s="8" t="s">
        <v>7</v>
      </c>
      <c r="AM173" s="8" t="s">
        <v>7</v>
      </c>
      <c r="AN173" s="8" t="s">
        <v>2</v>
      </c>
      <c r="AO173" s="8" t="s">
        <v>2</v>
      </c>
      <c r="AP173" s="8" t="s">
        <v>2</v>
      </c>
    </row>
    <row r="174" spans="1:42" ht="40.5" customHeight="1" x14ac:dyDescent="0.25">
      <c r="A174" s="1">
        <v>1</v>
      </c>
      <c r="C174" s="9" t="s">
        <v>10</v>
      </c>
      <c r="D174" s="9" t="s">
        <v>11</v>
      </c>
      <c r="E174" s="10" t="s">
        <v>12</v>
      </c>
      <c r="F174" s="10" t="s">
        <v>13</v>
      </c>
      <c r="G174" s="10" t="s">
        <v>14</v>
      </c>
      <c r="H174" s="10" t="s">
        <v>15</v>
      </c>
      <c r="I174" s="10" t="s">
        <v>16</v>
      </c>
      <c r="J174" s="10" t="s">
        <v>17</v>
      </c>
      <c r="K174" s="10" t="s">
        <v>4</v>
      </c>
      <c r="L174" s="10" t="s">
        <v>18</v>
      </c>
      <c r="M174" s="10" t="s">
        <v>19</v>
      </c>
      <c r="N174" s="10" t="s">
        <v>20</v>
      </c>
      <c r="O174" s="10" t="s">
        <v>21</v>
      </c>
      <c r="P174" s="10" t="s">
        <v>22</v>
      </c>
      <c r="Q174" s="10" t="s">
        <v>23</v>
      </c>
      <c r="R174" s="10" t="s">
        <v>24</v>
      </c>
      <c r="S174" s="10" t="s">
        <v>25</v>
      </c>
      <c r="T174" s="10" t="s">
        <v>26</v>
      </c>
      <c r="U174" s="10" t="s">
        <v>27</v>
      </c>
      <c r="V174" s="10" t="s">
        <v>28</v>
      </c>
      <c r="W174" s="10" t="s">
        <v>29</v>
      </c>
      <c r="X174" s="10" t="s">
        <v>30</v>
      </c>
      <c r="Y174" s="10" t="s">
        <v>31</v>
      </c>
      <c r="Z174" s="10" t="s">
        <v>32</v>
      </c>
      <c r="AA174" s="10" t="s">
        <v>33</v>
      </c>
      <c r="AB174" s="10" t="s">
        <v>34</v>
      </c>
      <c r="AC174" s="10" t="s">
        <v>35</v>
      </c>
      <c r="AD174" s="10" t="s">
        <v>36</v>
      </c>
      <c r="AE174" s="10" t="s">
        <v>37</v>
      </c>
      <c r="AF174" s="10" t="s">
        <v>38</v>
      </c>
      <c r="AG174" s="10" t="s">
        <v>39</v>
      </c>
      <c r="AH174" s="10" t="s">
        <v>40</v>
      </c>
      <c r="AI174" s="10" t="s">
        <v>41</v>
      </c>
      <c r="AJ174" s="10" t="s">
        <v>42</v>
      </c>
      <c r="AK174" s="10" t="s">
        <v>43</v>
      </c>
      <c r="AL174" s="10" t="s">
        <v>44</v>
      </c>
      <c r="AM174" s="10" t="s">
        <v>45</v>
      </c>
      <c r="AN174" s="10" t="s">
        <v>46</v>
      </c>
      <c r="AO174" s="10" t="s">
        <v>47</v>
      </c>
      <c r="AP174" s="10" t="s">
        <v>0</v>
      </c>
    </row>
    <row r="175" spans="1:42" x14ac:dyDescent="0.25">
      <c r="A175" s="1">
        <f>A174+1</f>
        <v>2</v>
      </c>
      <c r="C175" s="11" t="s">
        <v>48</v>
      </c>
      <c r="D175" s="11" t="s">
        <v>49</v>
      </c>
      <c r="E175" s="12" t="s">
        <v>50</v>
      </c>
      <c r="F175" s="12" t="s">
        <v>51</v>
      </c>
      <c r="G175" s="12" t="s">
        <v>52</v>
      </c>
      <c r="H175" s="12" t="s">
        <v>53</v>
      </c>
      <c r="I175" s="12" t="s">
        <v>54</v>
      </c>
      <c r="J175" s="12" t="s">
        <v>55</v>
      </c>
      <c r="K175" s="12" t="s">
        <v>56</v>
      </c>
      <c r="L175" s="12" t="s">
        <v>57</v>
      </c>
      <c r="M175" s="12" t="s">
        <v>58</v>
      </c>
      <c r="N175" s="12">
        <v>0</v>
      </c>
      <c r="O175" s="12" t="s">
        <v>59</v>
      </c>
      <c r="P175" s="12" t="s">
        <v>60</v>
      </c>
      <c r="Q175" s="12" t="s">
        <v>61</v>
      </c>
      <c r="R175" s="12" t="s">
        <v>62</v>
      </c>
      <c r="S175" s="12">
        <v>0</v>
      </c>
      <c r="T175" s="12">
        <v>0</v>
      </c>
      <c r="U175" s="12" t="s">
        <v>63</v>
      </c>
      <c r="V175" s="12" t="s">
        <v>64</v>
      </c>
      <c r="W175" s="12" t="s">
        <v>65</v>
      </c>
      <c r="X175" s="12" t="s">
        <v>66</v>
      </c>
      <c r="Y175" s="12" t="s">
        <v>67</v>
      </c>
      <c r="Z175" s="12" t="s">
        <v>68</v>
      </c>
      <c r="AA175" s="12" t="s">
        <v>69</v>
      </c>
      <c r="AB175" s="12" t="s">
        <v>70</v>
      </c>
      <c r="AC175" s="12" t="s">
        <v>71</v>
      </c>
      <c r="AD175" s="12">
        <v>0</v>
      </c>
      <c r="AE175" s="12" t="s">
        <v>72</v>
      </c>
      <c r="AF175" s="12" t="s">
        <v>73</v>
      </c>
      <c r="AG175" s="12" t="s">
        <v>74</v>
      </c>
      <c r="AH175" s="12" t="s">
        <v>75</v>
      </c>
      <c r="AI175" s="12" t="s">
        <v>76</v>
      </c>
      <c r="AJ175" s="12">
        <v>0</v>
      </c>
      <c r="AK175" s="12" t="s">
        <v>77</v>
      </c>
      <c r="AL175" s="12" t="s">
        <v>78</v>
      </c>
      <c r="AM175" s="12" t="s">
        <v>79</v>
      </c>
      <c r="AN175" s="12" t="s">
        <v>80</v>
      </c>
      <c r="AO175" s="12" t="s">
        <v>80</v>
      </c>
      <c r="AP175" s="12">
        <v>0</v>
      </c>
    </row>
    <row r="176" spans="1:42" x14ac:dyDescent="0.25">
      <c r="A176" s="1">
        <f t="shared" ref="A176:A220" si="0">A175+1</f>
        <v>3</v>
      </c>
    </row>
    <row r="177" spans="1:42" x14ac:dyDescent="0.25">
      <c r="A177" s="1">
        <f t="shared" si="0"/>
        <v>4</v>
      </c>
      <c r="B177" s="13" t="s">
        <v>81</v>
      </c>
    </row>
    <row r="178" spans="1:42" x14ac:dyDescent="0.25">
      <c r="A178" s="1">
        <f t="shared" si="0"/>
        <v>5</v>
      </c>
      <c r="B178" s="13">
        <v>43344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15.168867270627615</v>
      </c>
    </row>
    <row r="179" spans="1:42" x14ac:dyDescent="0.25">
      <c r="A179" s="1">
        <f t="shared" si="0"/>
        <v>6</v>
      </c>
      <c r="B179" s="13">
        <v>43313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15.776102395336494</v>
      </c>
    </row>
    <row r="180" spans="1:42" x14ac:dyDescent="0.25">
      <c r="A180" s="1">
        <f t="shared" si="0"/>
        <v>7</v>
      </c>
      <c r="B180" s="13">
        <v>43282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>
        <v>15.603827283150515</v>
      </c>
    </row>
    <row r="181" spans="1:42" x14ac:dyDescent="0.25">
      <c r="A181" s="1">
        <f t="shared" si="0"/>
        <v>8</v>
      </c>
      <c r="B181" s="13">
        <v>43252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>
        <v>14.352342333311</v>
      </c>
    </row>
    <row r="182" spans="1:42" x14ac:dyDescent="0.25">
      <c r="A182" s="1">
        <f t="shared" si="0"/>
        <v>9</v>
      </c>
      <c r="B182" s="13">
        <v>43221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>
        <v>14.043523039540162</v>
      </c>
    </row>
    <row r="183" spans="1:42" x14ac:dyDescent="0.25">
      <c r="A183" s="1">
        <f t="shared" si="0"/>
        <v>10</v>
      </c>
      <c r="B183" s="13">
        <v>43191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>
        <v>12.968651927508116</v>
      </c>
    </row>
    <row r="184" spans="1:42" x14ac:dyDescent="0.25">
      <c r="A184" s="1">
        <f t="shared" si="0"/>
        <v>11</v>
      </c>
      <c r="B184" s="13">
        <v>43160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>
        <v>11.515027191360531</v>
      </c>
    </row>
    <row r="185" spans="1:42" x14ac:dyDescent="0.25">
      <c r="A185" s="1">
        <f t="shared" si="0"/>
        <v>12</v>
      </c>
      <c r="B185" s="13">
        <v>43132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>
        <v>11.178058796812591</v>
      </c>
    </row>
    <row r="186" spans="1:42" x14ac:dyDescent="0.25">
      <c r="A186" s="1">
        <f t="shared" si="0"/>
        <v>13</v>
      </c>
      <c r="B186" s="13">
        <v>43101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>
        <v>10.33242928370337</v>
      </c>
    </row>
    <row r="187" spans="1:42" x14ac:dyDescent="0.25">
      <c r="A187" s="1">
        <f t="shared" si="0"/>
        <v>14</v>
      </c>
      <c r="B187" s="13">
        <v>43070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>
        <v>9.8035440730442911</v>
      </c>
    </row>
    <row r="188" spans="1:42" x14ac:dyDescent="0.25">
      <c r="A188" s="1">
        <f t="shared" si="0"/>
        <v>15</v>
      </c>
      <c r="B188" s="13">
        <v>43040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>
        <v>8.4118709411902035</v>
      </c>
    </row>
    <row r="189" spans="1:42" x14ac:dyDescent="0.25">
      <c r="A189" s="1">
        <f t="shared" si="0"/>
        <v>16</v>
      </c>
      <c r="B189" s="13">
        <v>43009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>
        <v>8.246834139704724</v>
      </c>
    </row>
    <row r="190" spans="1:42" x14ac:dyDescent="0.25">
      <c r="A190" s="1">
        <f t="shared" si="0"/>
        <v>17</v>
      </c>
      <c r="B190" s="13">
        <v>42979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>
        <v>7.5751133795665702</v>
      </c>
    </row>
    <row r="191" spans="1:42" x14ac:dyDescent="0.25">
      <c r="A191" s="1">
        <f t="shared" si="0"/>
        <v>18</v>
      </c>
      <c r="B191" s="15"/>
    </row>
    <row r="192" spans="1:42" x14ac:dyDescent="0.25">
      <c r="A192" s="1">
        <f t="shared" si="0"/>
        <v>19</v>
      </c>
      <c r="B192" s="13" t="s">
        <v>82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>
        <v>0</v>
      </c>
    </row>
    <row r="193" spans="1:42" x14ac:dyDescent="0.25">
      <c r="A193" s="1">
        <f t="shared" si="0"/>
        <v>20</v>
      </c>
      <c r="B193" s="13">
        <v>43344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>
        <v>20.607949607190321</v>
      </c>
    </row>
    <row r="194" spans="1:42" x14ac:dyDescent="0.25">
      <c r="A194" s="1">
        <f t="shared" si="0"/>
        <v>21</v>
      </c>
      <c r="B194" s="13">
        <v>43313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>
        <v>20.537490860429038</v>
      </c>
    </row>
    <row r="195" spans="1:42" x14ac:dyDescent="0.25">
      <c r="A195" s="1">
        <f t="shared" si="0"/>
        <v>22</v>
      </c>
      <c r="B195" s="13">
        <v>43282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>
        <v>20.571937630930183</v>
      </c>
    </row>
    <row r="196" spans="1:42" x14ac:dyDescent="0.25">
      <c r="A196" s="1">
        <f t="shared" si="0"/>
        <v>23</v>
      </c>
      <c r="B196" s="13">
        <v>43252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>
        <v>19.689799121931912</v>
      </c>
    </row>
    <row r="197" spans="1:42" x14ac:dyDescent="0.25">
      <c r="A197" s="1">
        <f t="shared" si="0"/>
        <v>24</v>
      </c>
      <c r="B197" s="13">
        <v>43221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>
        <v>18.840793973139146</v>
      </c>
    </row>
    <row r="198" spans="1:42" x14ac:dyDescent="0.25">
      <c r="A198" s="1">
        <f t="shared" si="0"/>
        <v>25</v>
      </c>
      <c r="B198" s="13">
        <v>43191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>
        <v>18.550749795262551</v>
      </c>
    </row>
    <row r="199" spans="1:42" x14ac:dyDescent="0.25">
      <c r="A199" s="1">
        <f t="shared" si="0"/>
        <v>26</v>
      </c>
      <c r="B199" s="13">
        <v>43160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>
        <v>17.226871174373954</v>
      </c>
    </row>
    <row r="200" spans="1:42" x14ac:dyDescent="0.25">
      <c r="A200" s="1">
        <f t="shared" si="0"/>
        <v>27</v>
      </c>
      <c r="B200" s="13">
        <v>43132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16.266754111542962</v>
      </c>
    </row>
    <row r="201" spans="1:42" x14ac:dyDescent="0.25">
      <c r="A201" s="1">
        <f t="shared" si="0"/>
        <v>28</v>
      </c>
      <c r="B201" s="13">
        <v>43101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14.893100402514806</v>
      </c>
    </row>
    <row r="202" spans="1:42" x14ac:dyDescent="0.25">
      <c r="A202" s="1">
        <f t="shared" si="0"/>
        <v>29</v>
      </c>
      <c r="B202" s="13">
        <v>43070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14.727968845195694</v>
      </c>
    </row>
    <row r="203" spans="1:42" x14ac:dyDescent="0.25">
      <c r="A203" s="1">
        <f t="shared" si="0"/>
        <v>30</v>
      </c>
      <c r="B203" s="13">
        <v>43040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>
        <v>14.065287863877066</v>
      </c>
    </row>
    <row r="204" spans="1:42" x14ac:dyDescent="0.25">
      <c r="A204" s="1">
        <f t="shared" si="0"/>
        <v>31</v>
      </c>
      <c r="B204" s="13">
        <v>43009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13.122107586181976</v>
      </c>
    </row>
    <row r="205" spans="1:42" x14ac:dyDescent="0.25">
      <c r="A205" s="1">
        <f t="shared" si="0"/>
        <v>32</v>
      </c>
      <c r="B205" s="13">
        <v>42979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12.537470122116364</v>
      </c>
    </row>
    <row r="206" spans="1:42" x14ac:dyDescent="0.25">
      <c r="A206" s="1">
        <f t="shared" si="0"/>
        <v>33</v>
      </c>
      <c r="B206" s="15"/>
    </row>
    <row r="207" spans="1:42" x14ac:dyDescent="0.25">
      <c r="A207" s="1">
        <f t="shared" si="0"/>
        <v>34</v>
      </c>
      <c r="B207" s="13" t="s">
        <v>83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>
        <v>0</v>
      </c>
    </row>
    <row r="208" spans="1:42" x14ac:dyDescent="0.25">
      <c r="A208" s="1">
        <f t="shared" si="0"/>
        <v>35</v>
      </c>
      <c r="B208" s="13">
        <v>43344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>
        <v>9.5258742809248034</v>
      </c>
    </row>
    <row r="209" spans="1:42" x14ac:dyDescent="0.25">
      <c r="A209" s="1">
        <f t="shared" si="0"/>
        <v>36</v>
      </c>
      <c r="B209" s="13">
        <v>43313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>
        <v>9.4346397268938418</v>
      </c>
    </row>
    <row r="210" spans="1:42" x14ac:dyDescent="0.25">
      <c r="A210" s="1">
        <f t="shared" si="0"/>
        <v>37</v>
      </c>
      <c r="B210" s="13">
        <v>43282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>
        <v>8.948166833750415</v>
      </c>
    </row>
    <row r="211" spans="1:42" x14ac:dyDescent="0.25">
      <c r="A211" s="1">
        <f t="shared" si="0"/>
        <v>38</v>
      </c>
      <c r="B211" s="13">
        <v>43252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>
        <v>8.6570169563832593</v>
      </c>
    </row>
    <row r="212" spans="1:42" x14ac:dyDescent="0.25">
      <c r="A212" s="1">
        <f t="shared" si="0"/>
        <v>39</v>
      </c>
      <c r="B212" s="13">
        <v>43221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>
        <v>8.3352932824224588</v>
      </c>
    </row>
    <row r="213" spans="1:42" x14ac:dyDescent="0.25">
      <c r="A213" s="1">
        <f t="shared" si="0"/>
        <v>40</v>
      </c>
      <c r="B213" s="13">
        <v>43191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7.9043003823251707</v>
      </c>
    </row>
    <row r="214" spans="1:42" x14ac:dyDescent="0.25">
      <c r="A214" s="1">
        <f t="shared" si="0"/>
        <v>41</v>
      </c>
      <c r="B214" s="13">
        <v>43160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7.5023082307941173</v>
      </c>
    </row>
    <row r="215" spans="1:42" x14ac:dyDescent="0.25">
      <c r="A215" s="1">
        <f t="shared" si="0"/>
        <v>42</v>
      </c>
      <c r="B215" s="13">
        <v>43132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7.3283963872616473</v>
      </c>
    </row>
    <row r="216" spans="1:42" x14ac:dyDescent="0.25">
      <c r="A216" s="1">
        <f t="shared" si="0"/>
        <v>43</v>
      </c>
      <c r="B216" s="13">
        <v>43101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>
        <v>8.4120512384641195</v>
      </c>
    </row>
    <row r="217" spans="1:42" x14ac:dyDescent="0.25">
      <c r="A217" s="1">
        <f t="shared" si="0"/>
        <v>44</v>
      </c>
      <c r="B217" s="13">
        <v>43070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>
        <v>8.1564780500960445</v>
      </c>
    </row>
    <row r="218" spans="1:42" x14ac:dyDescent="0.25">
      <c r="A218" s="1">
        <f t="shared" si="0"/>
        <v>45</v>
      </c>
      <c r="B218" s="13">
        <v>43040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>
        <v>8.1354384911321596</v>
      </c>
    </row>
    <row r="219" spans="1:42" x14ac:dyDescent="0.25">
      <c r="A219" s="1">
        <f t="shared" si="0"/>
        <v>46</v>
      </c>
      <c r="B219" s="13">
        <v>43009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7.4637250256170882</v>
      </c>
    </row>
    <row r="220" spans="1:42" x14ac:dyDescent="0.25">
      <c r="A220" s="1">
        <f t="shared" si="0"/>
        <v>47</v>
      </c>
      <c r="B220" s="13">
        <v>42979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>
        <v>7.1528475631416715</v>
      </c>
    </row>
    <row r="222" spans="1:42" ht="45.75" thickBot="1" x14ac:dyDescent="0.3">
      <c r="B222" s="16" t="str">
        <f>$B$177</f>
        <v>ROE (%)</v>
      </c>
      <c r="C222" s="17" t="str">
        <f>VLOOKUP($D$6,$B$238:$L$242,2,FALSE)</f>
        <v>R+D</v>
      </c>
      <c r="D222" s="17" t="str">
        <f>VLOOKUP($D$6,$B$238:$L$242,3,FALSE)</f>
        <v>Consol. Comp.</v>
      </c>
      <c r="E222" s="17" t="str">
        <f>VLOOKUP($D$6,$B$238:$L$242,4,FALSE)</f>
        <v>Vinyl w/o PMV</v>
      </c>
      <c r="F222" s="17" t="str">
        <f>VLOOKUP($D$6,$B$238:$L$242,5,FALSE)</f>
        <v>PMV</v>
      </c>
      <c r="G222" s="17" t="str">
        <f>VLOOKUP($D$6,$B$238:$L$242,6,FALSE)</f>
        <v>Vinyl Business Group</v>
      </c>
      <c r="H222" s="17" t="str">
        <f>VLOOKUP($D$6,$B$238:$L$242,7,FALSE)</f>
        <v>Energy</v>
      </c>
      <c r="I222" s="17" t="str">
        <f>VLOOKUP($D$6,$B$238:$L$242,8,FALSE)</f>
        <v>Fluor Business Group</v>
      </c>
      <c r="J222" s="17" t="str">
        <f>VLOOKUP($D$6,$B$238:$L$242,9,FALSE)</f>
        <v>Fluent Business Group</v>
      </c>
      <c r="K222" s="17" t="str">
        <f>VLOOKUP($D$6,$B$238:$L$242,10,FALSE)</f>
        <v>Mexichem Group</v>
      </c>
      <c r="L222" s="17">
        <f>VLOOKUP($D$6,$B$238:$L$242,11,FALSE)</f>
        <v>0</v>
      </c>
      <c r="M222" s="18"/>
      <c r="N222" s="16" t="str">
        <f>$B$192</f>
        <v>ROE-EBT (%)</v>
      </c>
      <c r="O222" s="17" t="str">
        <f>VLOOKUP($D$6,$B$238:$L$242,2,FALSE)</f>
        <v>R+D</v>
      </c>
      <c r="P222" s="17" t="str">
        <f>VLOOKUP($D$6,$B$238:$L$242,3,FALSE)</f>
        <v>Consol. Comp.</v>
      </c>
      <c r="Q222" s="17" t="str">
        <f>VLOOKUP($D$6,$B$238:$L$242,4,FALSE)</f>
        <v>Vinyl w/o PMV</v>
      </c>
      <c r="R222" s="17" t="str">
        <f>VLOOKUP($D$6,$B$238:$L$242,5,FALSE)</f>
        <v>PMV</v>
      </c>
      <c r="S222" s="17" t="str">
        <f>VLOOKUP($D$6,$B$238:$L$242,6,FALSE)</f>
        <v>Vinyl Business Group</v>
      </c>
      <c r="T222" s="17" t="str">
        <f>VLOOKUP($D$6,$B$238:$L$242,7,FALSE)</f>
        <v>Energy</v>
      </c>
      <c r="U222" s="17" t="str">
        <f>VLOOKUP($D$6,$B$238:$L$242,8,FALSE)</f>
        <v>Fluor Business Group</v>
      </c>
      <c r="V222" s="17" t="str">
        <f>VLOOKUP($D$6,$B$238:$L$242,9,FALSE)</f>
        <v>Fluent Business Group</v>
      </c>
      <c r="W222" s="17" t="str">
        <f>VLOOKUP($D$6,$B$238:$L$242,10,FALSE)</f>
        <v>Mexichem Group</v>
      </c>
      <c r="X222" s="17">
        <f>VLOOKUP($D$6,$B$238:$L$242,11,FALSE)</f>
        <v>0</v>
      </c>
      <c r="Y222" s="18"/>
      <c r="Z222" s="16" t="str">
        <f>$B$207</f>
        <v>ROIC (%)</v>
      </c>
      <c r="AA222" s="19" t="str">
        <f>VLOOKUP($D$6,$B$238:$L$242,2,FALSE)</f>
        <v>R+D</v>
      </c>
      <c r="AB222" s="19" t="str">
        <f>VLOOKUP($D$6,$B$238:$L$242,3,FALSE)</f>
        <v>Consol. Comp.</v>
      </c>
      <c r="AC222" s="19" t="str">
        <f>VLOOKUP($D$6,$B$238:$L$242,4,FALSE)</f>
        <v>Vinyl w/o PMV</v>
      </c>
      <c r="AD222" s="19" t="str">
        <f>VLOOKUP($D$6,$B$238:$L$242,5,FALSE)</f>
        <v>PMV</v>
      </c>
      <c r="AE222" s="19" t="str">
        <f>VLOOKUP($D$6,$B$238:$L$242,6,FALSE)</f>
        <v>Vinyl Business Group</v>
      </c>
      <c r="AF222" s="19" t="str">
        <f>VLOOKUP($D$6,$B$238:$L$242,7,FALSE)</f>
        <v>Energy</v>
      </c>
      <c r="AG222" s="19" t="str">
        <f>VLOOKUP($D$6,$B$238:$L$242,8,FALSE)</f>
        <v>Fluor Business Group</v>
      </c>
      <c r="AH222" s="19" t="str">
        <f>VLOOKUP($D$6,$B$238:$L$242,9,FALSE)</f>
        <v>Fluent Business Group</v>
      </c>
      <c r="AI222" s="19" t="str">
        <f>VLOOKUP($D$6,$B$238:$L$242,10,FALSE)</f>
        <v>Mexichem Group</v>
      </c>
      <c r="AJ222" s="19">
        <f>VLOOKUP($D$6,$B$238:$L$242,11,FALSE)</f>
        <v>0</v>
      </c>
    </row>
    <row r="223" spans="1:42" x14ac:dyDescent="0.25">
      <c r="B223" s="20">
        <f>B190</f>
        <v>42979</v>
      </c>
      <c r="C223" s="14">
        <f t="shared" ref="C223:L223" si="1">HLOOKUP(C$222,$C$174:$AP$220,$A190,FALSE)</f>
        <v>0</v>
      </c>
      <c r="D223" s="14">
        <f t="shared" si="1"/>
        <v>0</v>
      </c>
      <c r="E223" s="14">
        <f t="shared" si="1"/>
        <v>0</v>
      </c>
      <c r="F223" s="14">
        <f t="shared" si="1"/>
        <v>0</v>
      </c>
      <c r="G223" s="14">
        <f t="shared" si="1"/>
        <v>0</v>
      </c>
      <c r="H223" s="14">
        <f t="shared" si="1"/>
        <v>0</v>
      </c>
      <c r="I223" s="14">
        <f t="shared" si="1"/>
        <v>0</v>
      </c>
      <c r="J223" s="14">
        <f t="shared" si="1"/>
        <v>0</v>
      </c>
      <c r="K223" s="14">
        <f t="shared" si="1"/>
        <v>7.5751133795665702</v>
      </c>
      <c r="L223" s="14" t="e">
        <f t="shared" si="1"/>
        <v>#N/A</v>
      </c>
      <c r="N223" s="20">
        <f>B223</f>
        <v>42979</v>
      </c>
      <c r="O223" s="14">
        <f t="shared" ref="O223:X223" si="2">HLOOKUP(O$222,$C$174:$AP$220,$A205,FALSE)</f>
        <v>0</v>
      </c>
      <c r="P223" s="14">
        <f t="shared" si="2"/>
        <v>0</v>
      </c>
      <c r="Q223" s="14">
        <f t="shared" si="2"/>
        <v>0</v>
      </c>
      <c r="R223" s="14">
        <f t="shared" si="2"/>
        <v>0</v>
      </c>
      <c r="S223" s="14">
        <f t="shared" si="2"/>
        <v>0</v>
      </c>
      <c r="T223" s="14">
        <f t="shared" si="2"/>
        <v>0</v>
      </c>
      <c r="U223" s="14">
        <f t="shared" si="2"/>
        <v>0</v>
      </c>
      <c r="V223" s="14">
        <f t="shared" si="2"/>
        <v>0</v>
      </c>
      <c r="W223" s="14">
        <f t="shared" si="2"/>
        <v>12.537470122116364</v>
      </c>
      <c r="X223" s="14" t="e">
        <f t="shared" si="2"/>
        <v>#N/A</v>
      </c>
      <c r="Z223" s="20">
        <f>N223</f>
        <v>42979</v>
      </c>
      <c r="AA223" s="14">
        <f t="shared" ref="AA223:AJ223" si="3">HLOOKUP(AA$222,$C$174:$AP$220,$A220,FALSE)</f>
        <v>0</v>
      </c>
      <c r="AB223" s="14">
        <f t="shared" si="3"/>
        <v>0</v>
      </c>
      <c r="AC223" s="14">
        <f t="shared" si="3"/>
        <v>0</v>
      </c>
      <c r="AD223" s="14">
        <f t="shared" si="3"/>
        <v>0</v>
      </c>
      <c r="AE223" s="14">
        <f t="shared" si="3"/>
        <v>0</v>
      </c>
      <c r="AF223" s="14">
        <f t="shared" si="3"/>
        <v>0</v>
      </c>
      <c r="AG223" s="14">
        <f t="shared" si="3"/>
        <v>0</v>
      </c>
      <c r="AH223" s="14">
        <f t="shared" si="3"/>
        <v>0</v>
      </c>
      <c r="AI223" s="14">
        <f t="shared" si="3"/>
        <v>7.1528475631416715</v>
      </c>
      <c r="AJ223" s="14" t="e">
        <f t="shared" si="3"/>
        <v>#N/A</v>
      </c>
    </row>
    <row r="224" spans="1:42" hidden="1" x14ac:dyDescent="0.25">
      <c r="B224" s="20">
        <f>B189</f>
        <v>43009</v>
      </c>
      <c r="C224" s="14">
        <f t="shared" ref="C224:L224" si="4">HLOOKUP(C$222,$C$174:$AP$220,$A189,FALSE)</f>
        <v>0</v>
      </c>
      <c r="D224" s="14">
        <f t="shared" si="4"/>
        <v>0</v>
      </c>
      <c r="E224" s="14">
        <f t="shared" si="4"/>
        <v>0</v>
      </c>
      <c r="F224" s="14">
        <f t="shared" si="4"/>
        <v>0</v>
      </c>
      <c r="G224" s="14">
        <f t="shared" si="4"/>
        <v>0</v>
      </c>
      <c r="H224" s="14">
        <f t="shared" si="4"/>
        <v>0</v>
      </c>
      <c r="I224" s="14">
        <f t="shared" si="4"/>
        <v>0</v>
      </c>
      <c r="J224" s="14">
        <f t="shared" si="4"/>
        <v>0</v>
      </c>
      <c r="K224" s="14">
        <f t="shared" si="4"/>
        <v>8.246834139704724</v>
      </c>
      <c r="L224" s="14" t="e">
        <f t="shared" si="4"/>
        <v>#N/A</v>
      </c>
      <c r="N224" s="20">
        <f t="shared" ref="N224:N235" si="5">B224</f>
        <v>43009</v>
      </c>
      <c r="O224" s="14">
        <f t="shared" ref="O224:X224" si="6">HLOOKUP(O$222,$C$174:$AP$220,$A204,FALSE)</f>
        <v>0</v>
      </c>
      <c r="P224" s="14">
        <f t="shared" si="6"/>
        <v>0</v>
      </c>
      <c r="Q224" s="14">
        <f t="shared" si="6"/>
        <v>0</v>
      </c>
      <c r="R224" s="14">
        <f t="shared" si="6"/>
        <v>0</v>
      </c>
      <c r="S224" s="14">
        <f t="shared" si="6"/>
        <v>0</v>
      </c>
      <c r="T224" s="14">
        <f t="shared" si="6"/>
        <v>0</v>
      </c>
      <c r="U224" s="14">
        <f t="shared" si="6"/>
        <v>0</v>
      </c>
      <c r="V224" s="14">
        <f t="shared" si="6"/>
        <v>0</v>
      </c>
      <c r="W224" s="14">
        <f t="shared" si="6"/>
        <v>13.122107586181976</v>
      </c>
      <c r="X224" s="14" t="e">
        <f t="shared" si="6"/>
        <v>#N/A</v>
      </c>
      <c r="Z224" s="20">
        <f t="shared" ref="Z224:Z235" si="7">N224</f>
        <v>43009</v>
      </c>
      <c r="AA224" s="14">
        <f t="shared" ref="AA224:AJ224" si="8">HLOOKUP(AA$222,$C$174:$AP$220,$A219,FALSE)</f>
        <v>0</v>
      </c>
      <c r="AB224" s="14">
        <f t="shared" si="8"/>
        <v>0</v>
      </c>
      <c r="AC224" s="14">
        <f t="shared" si="8"/>
        <v>0</v>
      </c>
      <c r="AD224" s="14">
        <f t="shared" si="8"/>
        <v>0</v>
      </c>
      <c r="AE224" s="14">
        <f t="shared" si="8"/>
        <v>0</v>
      </c>
      <c r="AF224" s="14">
        <f t="shared" si="8"/>
        <v>0</v>
      </c>
      <c r="AG224" s="14">
        <f t="shared" si="8"/>
        <v>0</v>
      </c>
      <c r="AH224" s="14">
        <f t="shared" si="8"/>
        <v>0</v>
      </c>
      <c r="AI224" s="14">
        <f t="shared" si="8"/>
        <v>7.4637250256170882</v>
      </c>
      <c r="AJ224" s="14" t="e">
        <f t="shared" si="8"/>
        <v>#N/A</v>
      </c>
    </row>
    <row r="225" spans="2:36" hidden="1" x14ac:dyDescent="0.25">
      <c r="B225" s="20">
        <f>B188</f>
        <v>43040</v>
      </c>
      <c r="C225" s="14">
        <f t="shared" ref="C225:L225" si="9">HLOOKUP(C$222,$C$174:$AP$220,$A188,FALSE)</f>
        <v>0</v>
      </c>
      <c r="D225" s="14">
        <f t="shared" si="9"/>
        <v>0</v>
      </c>
      <c r="E225" s="14">
        <f t="shared" si="9"/>
        <v>0</v>
      </c>
      <c r="F225" s="14">
        <f t="shared" si="9"/>
        <v>0</v>
      </c>
      <c r="G225" s="14">
        <f t="shared" si="9"/>
        <v>0</v>
      </c>
      <c r="H225" s="14">
        <f t="shared" si="9"/>
        <v>0</v>
      </c>
      <c r="I225" s="14">
        <f t="shared" si="9"/>
        <v>0</v>
      </c>
      <c r="J225" s="14">
        <f t="shared" si="9"/>
        <v>0</v>
      </c>
      <c r="K225" s="14">
        <f t="shared" si="9"/>
        <v>8.4118709411902035</v>
      </c>
      <c r="L225" s="14" t="e">
        <f t="shared" si="9"/>
        <v>#N/A</v>
      </c>
      <c r="N225" s="20">
        <f t="shared" si="5"/>
        <v>43040</v>
      </c>
      <c r="O225" s="14">
        <f t="shared" ref="O225:X225" si="10">HLOOKUP(O$222,$C$174:$AP$220,$A203,FALSE)</f>
        <v>0</v>
      </c>
      <c r="P225" s="14">
        <f t="shared" si="10"/>
        <v>0</v>
      </c>
      <c r="Q225" s="14">
        <f t="shared" si="10"/>
        <v>0</v>
      </c>
      <c r="R225" s="14">
        <f t="shared" si="10"/>
        <v>0</v>
      </c>
      <c r="S225" s="14">
        <f t="shared" si="10"/>
        <v>0</v>
      </c>
      <c r="T225" s="14">
        <f t="shared" si="10"/>
        <v>0</v>
      </c>
      <c r="U225" s="14">
        <f t="shared" si="10"/>
        <v>0</v>
      </c>
      <c r="V225" s="14">
        <f t="shared" si="10"/>
        <v>0</v>
      </c>
      <c r="W225" s="14">
        <f t="shared" si="10"/>
        <v>14.065287863877066</v>
      </c>
      <c r="X225" s="14" t="e">
        <f t="shared" si="10"/>
        <v>#N/A</v>
      </c>
      <c r="Z225" s="20">
        <f t="shared" si="7"/>
        <v>43040</v>
      </c>
      <c r="AA225" s="14">
        <f t="shared" ref="AA225:AJ225" si="11">HLOOKUP(AA$222,$C$174:$AP$220,$A218,FALSE)</f>
        <v>0</v>
      </c>
      <c r="AB225" s="14">
        <f t="shared" si="11"/>
        <v>0</v>
      </c>
      <c r="AC225" s="14">
        <f t="shared" si="11"/>
        <v>0</v>
      </c>
      <c r="AD225" s="14">
        <f t="shared" si="11"/>
        <v>0</v>
      </c>
      <c r="AE225" s="14">
        <f t="shared" si="11"/>
        <v>0</v>
      </c>
      <c r="AF225" s="14">
        <f t="shared" si="11"/>
        <v>0</v>
      </c>
      <c r="AG225" s="14">
        <f t="shared" si="11"/>
        <v>0</v>
      </c>
      <c r="AH225" s="14">
        <f t="shared" si="11"/>
        <v>0</v>
      </c>
      <c r="AI225" s="14">
        <f t="shared" si="11"/>
        <v>8.1354384911321596</v>
      </c>
      <c r="AJ225" s="14" t="e">
        <f t="shared" si="11"/>
        <v>#N/A</v>
      </c>
    </row>
    <row r="226" spans="2:36" x14ac:dyDescent="0.25">
      <c r="B226" s="20">
        <f>B187</f>
        <v>43070</v>
      </c>
      <c r="C226" s="14">
        <f t="shared" ref="C226:L226" si="12">HLOOKUP(C$222,$C$174:$AP$220,$A187,FALSE)</f>
        <v>0</v>
      </c>
      <c r="D226" s="14">
        <f t="shared" si="12"/>
        <v>0</v>
      </c>
      <c r="E226" s="14">
        <f t="shared" si="12"/>
        <v>0</v>
      </c>
      <c r="F226" s="14">
        <f t="shared" si="12"/>
        <v>0</v>
      </c>
      <c r="G226" s="14">
        <f t="shared" si="12"/>
        <v>0</v>
      </c>
      <c r="H226" s="14">
        <f t="shared" si="12"/>
        <v>0</v>
      </c>
      <c r="I226" s="14">
        <f t="shared" si="12"/>
        <v>0</v>
      </c>
      <c r="J226" s="14">
        <f t="shared" si="12"/>
        <v>0</v>
      </c>
      <c r="K226" s="14">
        <f t="shared" si="12"/>
        <v>9.8035440730442911</v>
      </c>
      <c r="L226" s="14" t="e">
        <f t="shared" si="12"/>
        <v>#N/A</v>
      </c>
      <c r="N226" s="20">
        <f t="shared" si="5"/>
        <v>43070</v>
      </c>
      <c r="O226" s="14">
        <f t="shared" ref="O226:X226" si="13">HLOOKUP(O$222,$C$174:$AP$220,$A202,FALSE)</f>
        <v>0</v>
      </c>
      <c r="P226" s="14">
        <f t="shared" si="13"/>
        <v>0</v>
      </c>
      <c r="Q226" s="14">
        <f t="shared" si="13"/>
        <v>0</v>
      </c>
      <c r="R226" s="14">
        <f t="shared" si="13"/>
        <v>0</v>
      </c>
      <c r="S226" s="14">
        <f t="shared" si="13"/>
        <v>0</v>
      </c>
      <c r="T226" s="14">
        <f t="shared" si="13"/>
        <v>0</v>
      </c>
      <c r="U226" s="14">
        <f t="shared" si="13"/>
        <v>0</v>
      </c>
      <c r="V226" s="14">
        <f t="shared" si="13"/>
        <v>0</v>
      </c>
      <c r="W226" s="14">
        <f t="shared" si="13"/>
        <v>14.727968845195694</v>
      </c>
      <c r="X226" s="14" t="e">
        <f t="shared" si="13"/>
        <v>#N/A</v>
      </c>
      <c r="Z226" s="20">
        <f t="shared" si="7"/>
        <v>43070</v>
      </c>
      <c r="AA226" s="14">
        <f t="shared" ref="AA226:AJ226" si="14">HLOOKUP(AA$222,$C$174:$AP$220,$A217,FALSE)</f>
        <v>0</v>
      </c>
      <c r="AB226" s="14">
        <f t="shared" si="14"/>
        <v>0</v>
      </c>
      <c r="AC226" s="14">
        <f t="shared" si="14"/>
        <v>0</v>
      </c>
      <c r="AD226" s="14">
        <f t="shared" si="14"/>
        <v>0</v>
      </c>
      <c r="AE226" s="14">
        <f t="shared" si="14"/>
        <v>0</v>
      </c>
      <c r="AF226" s="14">
        <f t="shared" si="14"/>
        <v>0</v>
      </c>
      <c r="AG226" s="14">
        <f t="shared" si="14"/>
        <v>0</v>
      </c>
      <c r="AH226" s="14">
        <f t="shared" si="14"/>
        <v>0</v>
      </c>
      <c r="AI226" s="14">
        <f t="shared" si="14"/>
        <v>8.1564780500960445</v>
      </c>
      <c r="AJ226" s="14" t="e">
        <f t="shared" si="14"/>
        <v>#N/A</v>
      </c>
    </row>
    <row r="227" spans="2:36" hidden="1" x14ac:dyDescent="0.25">
      <c r="B227" s="20">
        <f>B186</f>
        <v>43101</v>
      </c>
      <c r="C227" s="14">
        <f t="shared" ref="C227:L227" si="15">HLOOKUP(C$222,$C$174:$AP$220,$A186,FALSE)</f>
        <v>0</v>
      </c>
      <c r="D227" s="14">
        <f t="shared" si="15"/>
        <v>0</v>
      </c>
      <c r="E227" s="14">
        <f t="shared" si="15"/>
        <v>0</v>
      </c>
      <c r="F227" s="14">
        <f t="shared" si="15"/>
        <v>0</v>
      </c>
      <c r="G227" s="14">
        <f t="shared" si="15"/>
        <v>0</v>
      </c>
      <c r="H227" s="14">
        <f t="shared" si="15"/>
        <v>0</v>
      </c>
      <c r="I227" s="14">
        <f t="shared" si="15"/>
        <v>0</v>
      </c>
      <c r="J227" s="14">
        <f t="shared" si="15"/>
        <v>0</v>
      </c>
      <c r="K227" s="14">
        <f t="shared" si="15"/>
        <v>10.33242928370337</v>
      </c>
      <c r="L227" s="14" t="e">
        <f t="shared" si="15"/>
        <v>#N/A</v>
      </c>
      <c r="N227" s="20">
        <f t="shared" si="5"/>
        <v>43101</v>
      </c>
      <c r="O227" s="14">
        <f t="shared" ref="O227:X227" si="16">HLOOKUP(O$222,$C$174:$AP$220,$A201,FALSE)</f>
        <v>0</v>
      </c>
      <c r="P227" s="14">
        <f t="shared" si="16"/>
        <v>0</v>
      </c>
      <c r="Q227" s="14">
        <f t="shared" si="16"/>
        <v>0</v>
      </c>
      <c r="R227" s="14">
        <f t="shared" si="16"/>
        <v>0</v>
      </c>
      <c r="S227" s="14">
        <f t="shared" si="16"/>
        <v>0</v>
      </c>
      <c r="T227" s="14">
        <f t="shared" si="16"/>
        <v>0</v>
      </c>
      <c r="U227" s="14">
        <f t="shared" si="16"/>
        <v>0</v>
      </c>
      <c r="V227" s="14">
        <f t="shared" si="16"/>
        <v>0</v>
      </c>
      <c r="W227" s="14">
        <f t="shared" si="16"/>
        <v>14.893100402514806</v>
      </c>
      <c r="X227" s="14" t="e">
        <f t="shared" si="16"/>
        <v>#N/A</v>
      </c>
      <c r="Z227" s="20">
        <f t="shared" si="7"/>
        <v>43101</v>
      </c>
      <c r="AA227" s="14">
        <f t="shared" ref="AA227:AJ227" si="17">HLOOKUP(AA$222,$C$174:$AP$220,$A216,FALSE)</f>
        <v>0</v>
      </c>
      <c r="AB227" s="14">
        <f t="shared" si="17"/>
        <v>0</v>
      </c>
      <c r="AC227" s="14">
        <f t="shared" si="17"/>
        <v>0</v>
      </c>
      <c r="AD227" s="14">
        <f t="shared" si="17"/>
        <v>0</v>
      </c>
      <c r="AE227" s="14">
        <f t="shared" si="17"/>
        <v>0</v>
      </c>
      <c r="AF227" s="14">
        <f t="shared" si="17"/>
        <v>0</v>
      </c>
      <c r="AG227" s="14">
        <f t="shared" si="17"/>
        <v>0</v>
      </c>
      <c r="AH227" s="14">
        <f t="shared" si="17"/>
        <v>0</v>
      </c>
      <c r="AI227" s="14">
        <f t="shared" si="17"/>
        <v>8.4120512384641195</v>
      </c>
      <c r="AJ227" s="14" t="e">
        <f t="shared" si="17"/>
        <v>#N/A</v>
      </c>
    </row>
    <row r="228" spans="2:36" hidden="1" x14ac:dyDescent="0.25">
      <c r="B228" s="20">
        <f>B185</f>
        <v>43132</v>
      </c>
      <c r="C228" s="14">
        <f t="shared" ref="C228:L228" si="18">HLOOKUP(C$222,$C$174:$AP$220,$A185,FALSE)</f>
        <v>0</v>
      </c>
      <c r="D228" s="14">
        <f t="shared" si="18"/>
        <v>0</v>
      </c>
      <c r="E228" s="14">
        <f t="shared" si="18"/>
        <v>0</v>
      </c>
      <c r="F228" s="14">
        <f t="shared" si="18"/>
        <v>0</v>
      </c>
      <c r="G228" s="14">
        <f t="shared" si="18"/>
        <v>0</v>
      </c>
      <c r="H228" s="14">
        <f t="shared" si="18"/>
        <v>0</v>
      </c>
      <c r="I228" s="14">
        <f t="shared" si="18"/>
        <v>0</v>
      </c>
      <c r="J228" s="14">
        <f t="shared" si="18"/>
        <v>0</v>
      </c>
      <c r="K228" s="14">
        <f t="shared" si="18"/>
        <v>11.178058796812591</v>
      </c>
      <c r="L228" s="14" t="e">
        <f t="shared" si="18"/>
        <v>#N/A</v>
      </c>
      <c r="N228" s="20">
        <f t="shared" si="5"/>
        <v>43132</v>
      </c>
      <c r="O228" s="14">
        <f t="shared" ref="O228:X228" si="19">HLOOKUP(O$222,$C$174:$AP$220,$A200,FALSE)</f>
        <v>0</v>
      </c>
      <c r="P228" s="14">
        <f t="shared" si="19"/>
        <v>0</v>
      </c>
      <c r="Q228" s="14">
        <f t="shared" si="19"/>
        <v>0</v>
      </c>
      <c r="R228" s="14">
        <f t="shared" si="19"/>
        <v>0</v>
      </c>
      <c r="S228" s="14">
        <f t="shared" si="19"/>
        <v>0</v>
      </c>
      <c r="T228" s="14">
        <f t="shared" si="19"/>
        <v>0</v>
      </c>
      <c r="U228" s="14">
        <f t="shared" si="19"/>
        <v>0</v>
      </c>
      <c r="V228" s="14">
        <f t="shared" si="19"/>
        <v>0</v>
      </c>
      <c r="W228" s="14">
        <f t="shared" si="19"/>
        <v>16.266754111542962</v>
      </c>
      <c r="X228" s="14" t="e">
        <f t="shared" si="19"/>
        <v>#N/A</v>
      </c>
      <c r="Z228" s="20">
        <f t="shared" si="7"/>
        <v>43132</v>
      </c>
      <c r="AA228" s="14">
        <f t="shared" ref="AA228:AJ228" si="20">HLOOKUP(AA$222,$C$174:$AP$220,$A215,FALSE)</f>
        <v>0</v>
      </c>
      <c r="AB228" s="14">
        <f t="shared" si="20"/>
        <v>0</v>
      </c>
      <c r="AC228" s="14">
        <f t="shared" si="20"/>
        <v>0</v>
      </c>
      <c r="AD228" s="14">
        <f t="shared" si="20"/>
        <v>0</v>
      </c>
      <c r="AE228" s="14">
        <f t="shared" si="20"/>
        <v>0</v>
      </c>
      <c r="AF228" s="14">
        <f t="shared" si="20"/>
        <v>0</v>
      </c>
      <c r="AG228" s="14">
        <f t="shared" si="20"/>
        <v>0</v>
      </c>
      <c r="AH228" s="14">
        <f t="shared" si="20"/>
        <v>0</v>
      </c>
      <c r="AI228" s="14">
        <f t="shared" si="20"/>
        <v>7.3283963872616473</v>
      </c>
      <c r="AJ228" s="14" t="e">
        <f t="shared" si="20"/>
        <v>#N/A</v>
      </c>
    </row>
    <row r="229" spans="2:36" x14ac:dyDescent="0.25">
      <c r="B229" s="20">
        <f>B184</f>
        <v>43160</v>
      </c>
      <c r="C229" s="14">
        <f t="shared" ref="C229:L229" si="21">HLOOKUP(C$222,$C$174:$AP$220,$A184,FALSE)</f>
        <v>0</v>
      </c>
      <c r="D229" s="14">
        <f t="shared" si="21"/>
        <v>0</v>
      </c>
      <c r="E229" s="14">
        <f t="shared" si="21"/>
        <v>0</v>
      </c>
      <c r="F229" s="14">
        <f t="shared" si="21"/>
        <v>0</v>
      </c>
      <c r="G229" s="14">
        <f t="shared" si="21"/>
        <v>0</v>
      </c>
      <c r="H229" s="14">
        <f t="shared" si="21"/>
        <v>0</v>
      </c>
      <c r="I229" s="14">
        <f t="shared" si="21"/>
        <v>0</v>
      </c>
      <c r="J229" s="14">
        <f t="shared" si="21"/>
        <v>0</v>
      </c>
      <c r="K229" s="14">
        <f t="shared" si="21"/>
        <v>11.515027191360531</v>
      </c>
      <c r="L229" s="14" t="e">
        <f t="shared" si="21"/>
        <v>#N/A</v>
      </c>
      <c r="N229" s="20">
        <f t="shared" si="5"/>
        <v>43160</v>
      </c>
      <c r="O229" s="14">
        <f t="shared" ref="O229:X229" si="22">HLOOKUP(O$222,$C$174:$AP$220,$A199,FALSE)</f>
        <v>0</v>
      </c>
      <c r="P229" s="14">
        <f t="shared" si="22"/>
        <v>0</v>
      </c>
      <c r="Q229" s="14">
        <f t="shared" si="22"/>
        <v>0</v>
      </c>
      <c r="R229" s="14">
        <f t="shared" si="22"/>
        <v>0</v>
      </c>
      <c r="S229" s="14">
        <f t="shared" si="22"/>
        <v>0</v>
      </c>
      <c r="T229" s="14">
        <f t="shared" si="22"/>
        <v>0</v>
      </c>
      <c r="U229" s="14">
        <f t="shared" si="22"/>
        <v>0</v>
      </c>
      <c r="V229" s="14">
        <f t="shared" si="22"/>
        <v>0</v>
      </c>
      <c r="W229" s="14">
        <f t="shared" si="22"/>
        <v>17.226871174373954</v>
      </c>
      <c r="X229" s="14" t="e">
        <f t="shared" si="22"/>
        <v>#N/A</v>
      </c>
      <c r="Z229" s="20">
        <f t="shared" si="7"/>
        <v>43160</v>
      </c>
      <c r="AA229" s="14">
        <f t="shared" ref="AA229:AJ229" si="23">HLOOKUP(AA$222,$C$174:$AP$220,$A214,FALSE)</f>
        <v>0</v>
      </c>
      <c r="AB229" s="14">
        <f t="shared" si="23"/>
        <v>0</v>
      </c>
      <c r="AC229" s="14">
        <f t="shared" si="23"/>
        <v>0</v>
      </c>
      <c r="AD229" s="14">
        <f t="shared" si="23"/>
        <v>0</v>
      </c>
      <c r="AE229" s="14">
        <f t="shared" si="23"/>
        <v>0</v>
      </c>
      <c r="AF229" s="14">
        <f t="shared" si="23"/>
        <v>0</v>
      </c>
      <c r="AG229" s="14">
        <f t="shared" si="23"/>
        <v>0</v>
      </c>
      <c r="AH229" s="14">
        <f t="shared" si="23"/>
        <v>0</v>
      </c>
      <c r="AI229" s="14">
        <f t="shared" si="23"/>
        <v>7.5023082307941173</v>
      </c>
      <c r="AJ229" s="14" t="e">
        <f t="shared" si="23"/>
        <v>#N/A</v>
      </c>
    </row>
    <row r="230" spans="2:36" hidden="1" x14ac:dyDescent="0.25">
      <c r="B230" s="20">
        <f>B183</f>
        <v>43191</v>
      </c>
      <c r="C230" s="14">
        <f t="shared" ref="C230:L230" si="24">HLOOKUP(C$222,$C$174:$AP$220,$A183,FALSE)</f>
        <v>0</v>
      </c>
      <c r="D230" s="14">
        <f t="shared" si="24"/>
        <v>0</v>
      </c>
      <c r="E230" s="14">
        <f t="shared" si="24"/>
        <v>0</v>
      </c>
      <c r="F230" s="14">
        <f t="shared" si="24"/>
        <v>0</v>
      </c>
      <c r="G230" s="14">
        <f t="shared" si="24"/>
        <v>0</v>
      </c>
      <c r="H230" s="14">
        <f t="shared" si="24"/>
        <v>0</v>
      </c>
      <c r="I230" s="14">
        <f t="shared" si="24"/>
        <v>0</v>
      </c>
      <c r="J230" s="14">
        <f t="shared" si="24"/>
        <v>0</v>
      </c>
      <c r="K230" s="14">
        <f t="shared" si="24"/>
        <v>12.968651927508116</v>
      </c>
      <c r="L230" s="14" t="e">
        <f t="shared" si="24"/>
        <v>#N/A</v>
      </c>
      <c r="N230" s="20">
        <f t="shared" si="5"/>
        <v>43191</v>
      </c>
      <c r="O230" s="14">
        <f t="shared" ref="O230:X230" si="25">HLOOKUP(O$222,$C$174:$AP$220,$A198,FALSE)</f>
        <v>0</v>
      </c>
      <c r="P230" s="14">
        <f t="shared" si="25"/>
        <v>0</v>
      </c>
      <c r="Q230" s="14">
        <f t="shared" si="25"/>
        <v>0</v>
      </c>
      <c r="R230" s="14">
        <f t="shared" si="25"/>
        <v>0</v>
      </c>
      <c r="S230" s="14">
        <f t="shared" si="25"/>
        <v>0</v>
      </c>
      <c r="T230" s="14">
        <f t="shared" si="25"/>
        <v>0</v>
      </c>
      <c r="U230" s="14">
        <f t="shared" si="25"/>
        <v>0</v>
      </c>
      <c r="V230" s="14">
        <f t="shared" si="25"/>
        <v>0</v>
      </c>
      <c r="W230" s="14">
        <f t="shared" si="25"/>
        <v>18.550749795262551</v>
      </c>
      <c r="X230" s="14" t="e">
        <f t="shared" si="25"/>
        <v>#N/A</v>
      </c>
      <c r="Z230" s="20">
        <f t="shared" si="7"/>
        <v>43191</v>
      </c>
      <c r="AA230" s="14">
        <f t="shared" ref="AA230:AJ230" si="26">HLOOKUP(AA$222,$C$174:$AP$220,$A213,FALSE)</f>
        <v>0</v>
      </c>
      <c r="AB230" s="14">
        <f t="shared" si="26"/>
        <v>0</v>
      </c>
      <c r="AC230" s="14">
        <f t="shared" si="26"/>
        <v>0</v>
      </c>
      <c r="AD230" s="14">
        <f t="shared" si="26"/>
        <v>0</v>
      </c>
      <c r="AE230" s="14">
        <f t="shared" si="26"/>
        <v>0</v>
      </c>
      <c r="AF230" s="14">
        <f t="shared" si="26"/>
        <v>0</v>
      </c>
      <c r="AG230" s="14">
        <f t="shared" si="26"/>
        <v>0</v>
      </c>
      <c r="AH230" s="14">
        <f t="shared" si="26"/>
        <v>0</v>
      </c>
      <c r="AI230" s="14">
        <f t="shared" si="26"/>
        <v>7.9043003823251707</v>
      </c>
      <c r="AJ230" s="14" t="e">
        <f t="shared" si="26"/>
        <v>#N/A</v>
      </c>
    </row>
    <row r="231" spans="2:36" hidden="1" x14ac:dyDescent="0.25">
      <c r="B231" s="20">
        <f>B182</f>
        <v>43221</v>
      </c>
      <c r="C231" s="14">
        <f t="shared" ref="C231:L231" si="27">HLOOKUP(C$222,$C$174:$AP$220,$A182,FALSE)</f>
        <v>0</v>
      </c>
      <c r="D231" s="14">
        <f t="shared" si="27"/>
        <v>0</v>
      </c>
      <c r="E231" s="14">
        <f t="shared" si="27"/>
        <v>0</v>
      </c>
      <c r="F231" s="14">
        <f t="shared" si="27"/>
        <v>0</v>
      </c>
      <c r="G231" s="14">
        <f t="shared" si="27"/>
        <v>0</v>
      </c>
      <c r="H231" s="14">
        <f t="shared" si="27"/>
        <v>0</v>
      </c>
      <c r="I231" s="14">
        <f t="shared" si="27"/>
        <v>0</v>
      </c>
      <c r="J231" s="14">
        <f t="shared" si="27"/>
        <v>0</v>
      </c>
      <c r="K231" s="14">
        <f t="shared" si="27"/>
        <v>14.043523039540162</v>
      </c>
      <c r="L231" s="14" t="e">
        <f t="shared" si="27"/>
        <v>#N/A</v>
      </c>
      <c r="N231" s="20">
        <f t="shared" si="5"/>
        <v>43221</v>
      </c>
      <c r="O231" s="14">
        <f t="shared" ref="O231:X231" si="28">HLOOKUP(O$222,$C$174:$AP$220,$A197,FALSE)</f>
        <v>0</v>
      </c>
      <c r="P231" s="14">
        <f t="shared" si="28"/>
        <v>0</v>
      </c>
      <c r="Q231" s="14">
        <f t="shared" si="28"/>
        <v>0</v>
      </c>
      <c r="R231" s="14">
        <f t="shared" si="28"/>
        <v>0</v>
      </c>
      <c r="S231" s="14">
        <f t="shared" si="28"/>
        <v>0</v>
      </c>
      <c r="T231" s="14">
        <f t="shared" si="28"/>
        <v>0</v>
      </c>
      <c r="U231" s="14">
        <f t="shared" si="28"/>
        <v>0</v>
      </c>
      <c r="V231" s="14">
        <f t="shared" si="28"/>
        <v>0</v>
      </c>
      <c r="W231" s="14">
        <f t="shared" si="28"/>
        <v>18.840793973139146</v>
      </c>
      <c r="X231" s="14" t="e">
        <f t="shared" si="28"/>
        <v>#N/A</v>
      </c>
      <c r="Z231" s="20">
        <f t="shared" si="7"/>
        <v>43221</v>
      </c>
      <c r="AA231" s="14">
        <f t="shared" ref="AA231:AJ231" si="29">HLOOKUP(AA$222,$C$174:$AP$220,$A212,FALSE)</f>
        <v>0</v>
      </c>
      <c r="AB231" s="14">
        <f t="shared" si="29"/>
        <v>0</v>
      </c>
      <c r="AC231" s="14">
        <f t="shared" si="29"/>
        <v>0</v>
      </c>
      <c r="AD231" s="14">
        <f t="shared" si="29"/>
        <v>0</v>
      </c>
      <c r="AE231" s="14">
        <f t="shared" si="29"/>
        <v>0</v>
      </c>
      <c r="AF231" s="14">
        <f t="shared" si="29"/>
        <v>0</v>
      </c>
      <c r="AG231" s="14">
        <f t="shared" si="29"/>
        <v>0</v>
      </c>
      <c r="AH231" s="14">
        <f t="shared" si="29"/>
        <v>0</v>
      </c>
      <c r="AI231" s="14">
        <f t="shared" si="29"/>
        <v>8.3352932824224588</v>
      </c>
      <c r="AJ231" s="14" t="e">
        <f t="shared" si="29"/>
        <v>#N/A</v>
      </c>
    </row>
    <row r="232" spans="2:36" x14ac:dyDescent="0.25">
      <c r="B232" s="20">
        <f>B181</f>
        <v>43252</v>
      </c>
      <c r="C232" s="14">
        <f t="shared" ref="C232:L232" si="30">HLOOKUP(C$222,$C$174:$AP$220,$A181,FALSE)</f>
        <v>0</v>
      </c>
      <c r="D232" s="14">
        <f t="shared" si="30"/>
        <v>0</v>
      </c>
      <c r="E232" s="14">
        <f t="shared" si="30"/>
        <v>0</v>
      </c>
      <c r="F232" s="14">
        <f t="shared" si="30"/>
        <v>0</v>
      </c>
      <c r="G232" s="14">
        <f t="shared" si="30"/>
        <v>0</v>
      </c>
      <c r="H232" s="14">
        <f t="shared" si="30"/>
        <v>0</v>
      </c>
      <c r="I232" s="14">
        <f t="shared" si="30"/>
        <v>0</v>
      </c>
      <c r="J232" s="14">
        <f t="shared" si="30"/>
        <v>0</v>
      </c>
      <c r="K232" s="14">
        <f t="shared" si="30"/>
        <v>14.352342333311</v>
      </c>
      <c r="L232" s="14" t="e">
        <f t="shared" si="30"/>
        <v>#N/A</v>
      </c>
      <c r="N232" s="20">
        <f t="shared" si="5"/>
        <v>43252</v>
      </c>
      <c r="O232" s="14">
        <f t="shared" ref="O232:X232" si="31">HLOOKUP(O$222,$C$174:$AP$220,$A196,FALSE)</f>
        <v>0</v>
      </c>
      <c r="P232" s="14">
        <f t="shared" si="31"/>
        <v>0</v>
      </c>
      <c r="Q232" s="14">
        <f t="shared" si="31"/>
        <v>0</v>
      </c>
      <c r="R232" s="14">
        <f t="shared" si="31"/>
        <v>0</v>
      </c>
      <c r="S232" s="14">
        <f t="shared" si="31"/>
        <v>0</v>
      </c>
      <c r="T232" s="14">
        <f t="shared" si="31"/>
        <v>0</v>
      </c>
      <c r="U232" s="14">
        <f t="shared" si="31"/>
        <v>0</v>
      </c>
      <c r="V232" s="14">
        <f t="shared" si="31"/>
        <v>0</v>
      </c>
      <c r="W232" s="14">
        <f t="shared" si="31"/>
        <v>19.689799121931912</v>
      </c>
      <c r="X232" s="14" t="e">
        <f t="shared" si="31"/>
        <v>#N/A</v>
      </c>
      <c r="Z232" s="20">
        <f t="shared" si="7"/>
        <v>43252</v>
      </c>
      <c r="AA232" s="14">
        <f t="shared" ref="AA232:AJ232" si="32">HLOOKUP(AA$222,$C$174:$AP$220,$A211,FALSE)</f>
        <v>0</v>
      </c>
      <c r="AB232" s="14">
        <f t="shared" si="32"/>
        <v>0</v>
      </c>
      <c r="AC232" s="14">
        <f t="shared" si="32"/>
        <v>0</v>
      </c>
      <c r="AD232" s="14">
        <f t="shared" si="32"/>
        <v>0</v>
      </c>
      <c r="AE232" s="14">
        <f t="shared" si="32"/>
        <v>0</v>
      </c>
      <c r="AF232" s="14">
        <f t="shared" si="32"/>
        <v>0</v>
      </c>
      <c r="AG232" s="14">
        <f t="shared" si="32"/>
        <v>0</v>
      </c>
      <c r="AH232" s="14">
        <f t="shared" si="32"/>
        <v>0</v>
      </c>
      <c r="AI232" s="14">
        <f t="shared" si="32"/>
        <v>8.6570169563832593</v>
      </c>
      <c r="AJ232" s="14" t="e">
        <f t="shared" si="32"/>
        <v>#N/A</v>
      </c>
    </row>
    <row r="233" spans="2:36" hidden="1" x14ac:dyDescent="0.25">
      <c r="B233" s="20">
        <f>B180</f>
        <v>43282</v>
      </c>
      <c r="C233" s="14">
        <f t="shared" ref="C233:L233" si="33">HLOOKUP(C$222,$C$174:$AP$220,$A180,FALSE)</f>
        <v>0</v>
      </c>
      <c r="D233" s="14">
        <f t="shared" si="33"/>
        <v>0</v>
      </c>
      <c r="E233" s="14">
        <f t="shared" si="33"/>
        <v>0</v>
      </c>
      <c r="F233" s="14">
        <f t="shared" si="33"/>
        <v>0</v>
      </c>
      <c r="G233" s="14">
        <f t="shared" si="33"/>
        <v>0</v>
      </c>
      <c r="H233" s="14">
        <f t="shared" si="33"/>
        <v>0</v>
      </c>
      <c r="I233" s="14">
        <f t="shared" si="33"/>
        <v>0</v>
      </c>
      <c r="J233" s="14">
        <f t="shared" si="33"/>
        <v>0</v>
      </c>
      <c r="K233" s="14">
        <f t="shared" si="33"/>
        <v>15.603827283150515</v>
      </c>
      <c r="L233" s="14" t="e">
        <f t="shared" si="33"/>
        <v>#N/A</v>
      </c>
      <c r="N233" s="20">
        <f t="shared" si="5"/>
        <v>43282</v>
      </c>
      <c r="O233" s="14">
        <f t="shared" ref="O233:X233" si="34">HLOOKUP(O$222,$C$174:$AP$220,$A195,FALSE)</f>
        <v>0</v>
      </c>
      <c r="P233" s="14">
        <f t="shared" si="34"/>
        <v>0</v>
      </c>
      <c r="Q233" s="14">
        <f t="shared" si="34"/>
        <v>0</v>
      </c>
      <c r="R233" s="14">
        <f t="shared" si="34"/>
        <v>0</v>
      </c>
      <c r="S233" s="14">
        <f t="shared" si="34"/>
        <v>0</v>
      </c>
      <c r="T233" s="14">
        <f t="shared" si="34"/>
        <v>0</v>
      </c>
      <c r="U233" s="14">
        <f t="shared" si="34"/>
        <v>0</v>
      </c>
      <c r="V233" s="14">
        <f t="shared" si="34"/>
        <v>0</v>
      </c>
      <c r="W233" s="14">
        <f t="shared" si="34"/>
        <v>20.571937630930183</v>
      </c>
      <c r="X233" s="14" t="e">
        <f t="shared" si="34"/>
        <v>#N/A</v>
      </c>
      <c r="Z233" s="20">
        <f t="shared" si="7"/>
        <v>43282</v>
      </c>
      <c r="AA233" s="14">
        <f t="shared" ref="AA233:AJ233" si="35">HLOOKUP(AA$222,$C$174:$AP$220,$A210,FALSE)</f>
        <v>0</v>
      </c>
      <c r="AB233" s="14">
        <f t="shared" si="35"/>
        <v>0</v>
      </c>
      <c r="AC233" s="14">
        <f t="shared" si="35"/>
        <v>0</v>
      </c>
      <c r="AD233" s="14">
        <f t="shared" si="35"/>
        <v>0</v>
      </c>
      <c r="AE233" s="14">
        <f t="shared" si="35"/>
        <v>0</v>
      </c>
      <c r="AF233" s="14">
        <f t="shared" si="35"/>
        <v>0</v>
      </c>
      <c r="AG233" s="14">
        <f t="shared" si="35"/>
        <v>0</v>
      </c>
      <c r="AH233" s="14">
        <f t="shared" si="35"/>
        <v>0</v>
      </c>
      <c r="AI233" s="14">
        <f t="shared" si="35"/>
        <v>8.948166833750415</v>
      </c>
      <c r="AJ233" s="14" t="e">
        <f t="shared" si="35"/>
        <v>#N/A</v>
      </c>
    </row>
    <row r="234" spans="2:36" hidden="1" x14ac:dyDescent="0.25">
      <c r="B234" s="20">
        <f>B179</f>
        <v>43313</v>
      </c>
      <c r="C234" s="14">
        <f t="shared" ref="C234:L234" si="36">HLOOKUP(C$222,$C$174:$AP$220,$A179,FALSE)</f>
        <v>0</v>
      </c>
      <c r="D234" s="14">
        <f t="shared" si="36"/>
        <v>0</v>
      </c>
      <c r="E234" s="14">
        <f t="shared" si="36"/>
        <v>0</v>
      </c>
      <c r="F234" s="14">
        <f t="shared" si="36"/>
        <v>0</v>
      </c>
      <c r="G234" s="14">
        <f t="shared" si="36"/>
        <v>0</v>
      </c>
      <c r="H234" s="14">
        <f t="shared" si="36"/>
        <v>0</v>
      </c>
      <c r="I234" s="14">
        <f t="shared" si="36"/>
        <v>0</v>
      </c>
      <c r="J234" s="14">
        <f t="shared" si="36"/>
        <v>0</v>
      </c>
      <c r="K234" s="14">
        <f t="shared" si="36"/>
        <v>15.776102395336494</v>
      </c>
      <c r="L234" s="14" t="e">
        <f t="shared" si="36"/>
        <v>#N/A</v>
      </c>
      <c r="N234" s="20">
        <f t="shared" si="5"/>
        <v>43313</v>
      </c>
      <c r="O234" s="14">
        <f t="shared" ref="O234:X234" si="37">HLOOKUP(O$222,$C$174:$AP$220,$A194,FALSE)</f>
        <v>0</v>
      </c>
      <c r="P234" s="14">
        <f t="shared" si="37"/>
        <v>0</v>
      </c>
      <c r="Q234" s="14">
        <f t="shared" si="37"/>
        <v>0</v>
      </c>
      <c r="R234" s="14">
        <f t="shared" si="37"/>
        <v>0</v>
      </c>
      <c r="S234" s="14">
        <f t="shared" si="37"/>
        <v>0</v>
      </c>
      <c r="T234" s="14">
        <f t="shared" si="37"/>
        <v>0</v>
      </c>
      <c r="U234" s="14">
        <f t="shared" si="37"/>
        <v>0</v>
      </c>
      <c r="V234" s="14">
        <f t="shared" si="37"/>
        <v>0</v>
      </c>
      <c r="W234" s="14">
        <f t="shared" si="37"/>
        <v>20.537490860429038</v>
      </c>
      <c r="X234" s="14" t="e">
        <f t="shared" si="37"/>
        <v>#N/A</v>
      </c>
      <c r="Z234" s="20">
        <f t="shared" si="7"/>
        <v>43313</v>
      </c>
      <c r="AA234" s="14">
        <f t="shared" ref="AA234:AJ234" si="38">HLOOKUP(AA$222,$C$174:$AP$220,$A209,FALSE)</f>
        <v>0</v>
      </c>
      <c r="AB234" s="14">
        <f t="shared" si="38"/>
        <v>0</v>
      </c>
      <c r="AC234" s="14">
        <f t="shared" si="38"/>
        <v>0</v>
      </c>
      <c r="AD234" s="14">
        <f t="shared" si="38"/>
        <v>0</v>
      </c>
      <c r="AE234" s="14">
        <f t="shared" si="38"/>
        <v>0</v>
      </c>
      <c r="AF234" s="14">
        <f t="shared" si="38"/>
        <v>0</v>
      </c>
      <c r="AG234" s="14">
        <f t="shared" si="38"/>
        <v>0</v>
      </c>
      <c r="AH234" s="14">
        <f t="shared" si="38"/>
        <v>0</v>
      </c>
      <c r="AI234" s="14">
        <f t="shared" si="38"/>
        <v>9.4346397268938418</v>
      </c>
      <c r="AJ234" s="14" t="e">
        <f t="shared" si="38"/>
        <v>#N/A</v>
      </c>
    </row>
    <row r="235" spans="2:36" x14ac:dyDescent="0.25">
      <c r="B235" s="20">
        <f>B178</f>
        <v>43344</v>
      </c>
      <c r="C235" s="14">
        <f t="shared" ref="C235:L235" si="39">HLOOKUP(C$222,$C$174:$AP$220,$A178,FALSE)</f>
        <v>0</v>
      </c>
      <c r="D235" s="14">
        <f t="shared" si="39"/>
        <v>0</v>
      </c>
      <c r="E235" s="14">
        <f t="shared" si="39"/>
        <v>0</v>
      </c>
      <c r="F235" s="14">
        <f t="shared" si="39"/>
        <v>0</v>
      </c>
      <c r="G235" s="14">
        <f t="shared" si="39"/>
        <v>0</v>
      </c>
      <c r="H235" s="14">
        <f t="shared" si="39"/>
        <v>0</v>
      </c>
      <c r="I235" s="14">
        <f t="shared" si="39"/>
        <v>0</v>
      </c>
      <c r="J235" s="14">
        <f t="shared" si="39"/>
        <v>0</v>
      </c>
      <c r="K235" s="14">
        <f t="shared" si="39"/>
        <v>15.168867270627615</v>
      </c>
      <c r="L235" s="14" t="e">
        <f t="shared" si="39"/>
        <v>#N/A</v>
      </c>
      <c r="N235" s="20">
        <f t="shared" si="5"/>
        <v>43344</v>
      </c>
      <c r="O235" s="14">
        <f t="shared" ref="O235:X235" si="40">HLOOKUP(O$222,$C$174:$AP$220,$A193,FALSE)</f>
        <v>0</v>
      </c>
      <c r="P235" s="14">
        <f t="shared" si="40"/>
        <v>0</v>
      </c>
      <c r="Q235" s="14">
        <f t="shared" si="40"/>
        <v>0</v>
      </c>
      <c r="R235" s="14">
        <f t="shared" si="40"/>
        <v>0</v>
      </c>
      <c r="S235" s="14">
        <f t="shared" si="40"/>
        <v>0</v>
      </c>
      <c r="T235" s="14">
        <f t="shared" si="40"/>
        <v>0</v>
      </c>
      <c r="U235" s="14">
        <f t="shared" si="40"/>
        <v>0</v>
      </c>
      <c r="V235" s="14">
        <f t="shared" si="40"/>
        <v>0</v>
      </c>
      <c r="W235" s="14">
        <f t="shared" si="40"/>
        <v>20.607949607190321</v>
      </c>
      <c r="X235" s="14" t="e">
        <f t="shared" si="40"/>
        <v>#N/A</v>
      </c>
      <c r="Z235" s="20">
        <f t="shared" si="7"/>
        <v>43344</v>
      </c>
      <c r="AA235" s="14">
        <f t="shared" ref="AA235:AJ235" si="41">HLOOKUP(AA$222,$C$174:$AP$220,$A208,FALSE)</f>
        <v>0</v>
      </c>
      <c r="AB235" s="14">
        <f t="shared" si="41"/>
        <v>0</v>
      </c>
      <c r="AC235" s="14">
        <f t="shared" si="41"/>
        <v>0</v>
      </c>
      <c r="AD235" s="14">
        <f t="shared" si="41"/>
        <v>0</v>
      </c>
      <c r="AE235" s="14">
        <f t="shared" si="41"/>
        <v>0</v>
      </c>
      <c r="AF235" s="14">
        <f t="shared" si="41"/>
        <v>0</v>
      </c>
      <c r="AG235" s="14">
        <f t="shared" si="41"/>
        <v>0</v>
      </c>
      <c r="AH235" s="14">
        <f t="shared" si="41"/>
        <v>0</v>
      </c>
      <c r="AI235" s="14">
        <f t="shared" si="41"/>
        <v>9.5258742809248034</v>
      </c>
      <c r="AJ235" s="14" t="e">
        <f t="shared" si="41"/>
        <v>#N/A</v>
      </c>
    </row>
    <row r="238" spans="2:36" hidden="1" x14ac:dyDescent="0.25">
      <c r="B238" s="21" t="s">
        <v>4</v>
      </c>
      <c r="C238" s="1" t="str">
        <f t="shared" ref="C238:K238" si="42">C174</f>
        <v>Derivatives</v>
      </c>
      <c r="D238" s="1" t="str">
        <f t="shared" si="42"/>
        <v>Quimir</v>
      </c>
      <c r="E238" s="1" t="str">
        <f t="shared" si="42"/>
        <v>Der. Consol.</v>
      </c>
      <c r="F238" s="1" t="str">
        <f t="shared" si="42"/>
        <v>Resins Mx</v>
      </c>
      <c r="G238" s="1" t="str">
        <f t="shared" si="42"/>
        <v>Resins Col.</v>
      </c>
      <c r="H238" s="1" t="str">
        <f t="shared" si="42"/>
        <v>Resins US.</v>
      </c>
      <c r="I238" s="1" t="str">
        <f t="shared" si="42"/>
        <v>Resins Eur.</v>
      </c>
      <c r="J238" s="1" t="str">
        <f t="shared" si="42"/>
        <v>Consol. Res.</v>
      </c>
      <c r="K238" s="1" t="str">
        <f t="shared" si="42"/>
        <v>R+D</v>
      </c>
    </row>
    <row r="239" spans="2:36" hidden="1" x14ac:dyDescent="0.25">
      <c r="B239" s="21" t="s">
        <v>8</v>
      </c>
      <c r="C239" s="1" t="str">
        <f t="shared" ref="C239:H239" si="43">L174</f>
        <v>Comp. Mx</v>
      </c>
      <c r="D239" s="1" t="str">
        <f t="shared" si="43"/>
        <v>Specialty Comp. USA</v>
      </c>
      <c r="E239" s="1" t="str">
        <f t="shared" si="43"/>
        <v>Specialty Comp. UK</v>
      </c>
      <c r="F239" s="1" t="str">
        <f t="shared" si="43"/>
        <v>Silvyn</v>
      </c>
      <c r="G239" s="1" t="str">
        <f t="shared" si="43"/>
        <v>Comp. Col</v>
      </c>
      <c r="H239" s="1" t="str">
        <f t="shared" si="43"/>
        <v>Consol. Comp.</v>
      </c>
    </row>
    <row r="240" spans="2:36" hidden="1" x14ac:dyDescent="0.25">
      <c r="B240" s="21" t="s">
        <v>6</v>
      </c>
      <c r="C240" s="1" t="str">
        <f>V174</f>
        <v>Upstream</v>
      </c>
      <c r="D240" s="1" t="str">
        <f t="shared" ref="D240:K240" si="44">W174</f>
        <v>Fluor USA</v>
      </c>
      <c r="E240" s="1" t="str">
        <f t="shared" si="44"/>
        <v>Fluor Canada</v>
      </c>
      <c r="F240" s="1" t="str">
        <f t="shared" si="44"/>
        <v>Fluor USA &amp; Canada</v>
      </c>
      <c r="G240" s="1" t="str">
        <f t="shared" si="44"/>
        <v>Fluor Japan</v>
      </c>
      <c r="H240" s="1" t="str">
        <f t="shared" si="44"/>
        <v>Fluor Taiwan</v>
      </c>
      <c r="I240" s="1" t="str">
        <f t="shared" si="44"/>
        <v>Fluor Europe</v>
      </c>
      <c r="J240" s="1" t="str">
        <f t="shared" si="44"/>
        <v>Downstream</v>
      </c>
      <c r="K240" s="1" t="str">
        <f t="shared" si="44"/>
        <v>Fluor Business Group</v>
      </c>
    </row>
    <row r="241" spans="2:12" hidden="1" x14ac:dyDescent="0.25">
      <c r="B241" s="21" t="s">
        <v>9</v>
      </c>
      <c r="C241" s="1" t="str">
        <f t="shared" ref="C241:K241" si="45">AE174</f>
        <v>Mex+DLMX</v>
      </c>
      <c r="D241" s="1" t="str">
        <f t="shared" si="45"/>
        <v>Central-America</v>
      </c>
      <c r="E241" s="1" t="str">
        <f t="shared" si="45"/>
        <v>Colombia</v>
      </c>
      <c r="F241" s="1" t="str">
        <f t="shared" si="45"/>
        <v>Venezuela</v>
      </c>
      <c r="G241" s="1" t="str">
        <f t="shared" si="45"/>
        <v>Ecuador</v>
      </c>
      <c r="H241" s="1" t="str">
        <f t="shared" si="45"/>
        <v>Peru</v>
      </c>
      <c r="I241" s="1" t="str">
        <f t="shared" si="45"/>
        <v>Brazil</v>
      </c>
      <c r="J241" s="1" t="str">
        <f t="shared" si="45"/>
        <v>Argentina</v>
      </c>
      <c r="K241" s="1" t="str">
        <f t="shared" si="45"/>
        <v>Fluent. Latam</v>
      </c>
      <c r="L241" s="1" t="str">
        <f>AO174</f>
        <v>Fluent w/o Netafim</v>
      </c>
    </row>
    <row r="242" spans="2:12" hidden="1" x14ac:dyDescent="0.25">
      <c r="B242" s="21" t="s">
        <v>2</v>
      </c>
      <c r="C242" s="1" t="str">
        <f>K174</f>
        <v>R+D</v>
      </c>
      <c r="D242" s="1" t="str">
        <f>Q174</f>
        <v>Consol. Comp.</v>
      </c>
      <c r="E242" s="1" t="str">
        <f>R174</f>
        <v>Vinyl w/o PMV</v>
      </c>
      <c r="F242" s="1" t="str">
        <f>S174</f>
        <v>PMV</v>
      </c>
      <c r="G242" s="1" t="str">
        <f>T174</f>
        <v>Vinyl Business Group</v>
      </c>
      <c r="H242" s="1" t="str">
        <f>U174</f>
        <v>Energy</v>
      </c>
      <c r="I242" s="1" t="str">
        <f>AD174</f>
        <v>Fluor Business Group</v>
      </c>
      <c r="J242" s="1" t="str">
        <f>AN174</f>
        <v>Fluent Business Group</v>
      </c>
      <c r="K242" s="1" t="str">
        <f>AP174</f>
        <v>Mexichem Group</v>
      </c>
    </row>
  </sheetData>
  <dataValidations count="2">
    <dataValidation type="list" allowBlank="1" showInputMessage="1" showErrorMessage="1" sqref="D6" xr:uid="{3D45D326-9B8B-4FA6-B040-7306E0DD4A4A}">
      <formula1>$B$238:$B$242</formula1>
    </dataValidation>
    <dataValidation type="list" allowBlank="1" showInputMessage="1" showErrorMessage="1" sqref="D7" xr:uid="{BF0839E2-849C-4D66-AE6B-D6E3F421514F}">
      <formula1>$BB$2:$BM$2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 Herrera Olguín</dc:creator>
  <cp:lastModifiedBy>Wood, Greg</cp:lastModifiedBy>
  <dcterms:created xsi:type="dcterms:W3CDTF">2018-10-17T01:25:05Z</dcterms:created>
  <dcterms:modified xsi:type="dcterms:W3CDTF">2018-10-24T01:13:13Z</dcterms:modified>
</cp:coreProperties>
</file>